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T:\BUDOVY\Mládí 3_Antosikova OPS5\Zadní schodiště\Rozpočet\"/>
    </mc:Choice>
  </mc:AlternateContent>
  <xr:revisionPtr revIDLastSave="0" documentId="13_ncr:1_{0689E9E9-23AD-4607-AE56-88A0AB531EC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59 - Stavební úpravy zad..." sheetId="2" r:id="rId2"/>
    <sheet name="Seznam figur" sheetId="3" r:id="rId3"/>
  </sheets>
  <definedNames>
    <definedName name="_xlnm._FilterDatabase" localSheetId="1" hidden="1">'059 - Stavební úpravy zad...'!$C$153:$K$614</definedName>
    <definedName name="_xlnm.Print_Titles" localSheetId="1">'059 - Stavební úpravy zad...'!$153:$153</definedName>
    <definedName name="_xlnm.Print_Titles" localSheetId="0">'Rekapitulace stavby'!$92:$92</definedName>
    <definedName name="_xlnm.Print_Titles" localSheetId="2">'Seznam figur'!$9:$9</definedName>
    <definedName name="_xlnm.Print_Area" localSheetId="1">'059 - Stavební úpravy zad...'!$C$4:$J$76,'059 - Stavební úpravy zad...'!$C$82:$J$137,'059 - Stavební úpravy zad...'!$C$143:$J$614</definedName>
    <definedName name="_xlnm.Print_Area" localSheetId="0">'Rekapitulace stavby'!$D$4:$AO$76,'Rekapitulace stavby'!$C$82:$AQ$96</definedName>
    <definedName name="_xlnm.Print_Area" localSheetId="2">'Seznam figur'!$C$4:$G$47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614" i="2"/>
  <c r="BH614" i="2"/>
  <c r="BG614" i="2"/>
  <c r="BE614" i="2"/>
  <c r="T614" i="2"/>
  <c r="T613" i="2" s="1"/>
  <c r="R614" i="2"/>
  <c r="R613" i="2" s="1"/>
  <c r="P614" i="2"/>
  <c r="P613" i="2" s="1"/>
  <c r="BI612" i="2"/>
  <c r="BH612" i="2"/>
  <c r="BG612" i="2"/>
  <c r="BE612" i="2"/>
  <c r="T612" i="2"/>
  <c r="T611" i="2" s="1"/>
  <c r="T610" i="2" s="1"/>
  <c r="R612" i="2"/>
  <c r="R611" i="2" s="1"/>
  <c r="R610" i="2" s="1"/>
  <c r="P612" i="2"/>
  <c r="P611" i="2" s="1"/>
  <c r="P610" i="2" s="1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598" i="2"/>
  <c r="BH598" i="2"/>
  <c r="BG598" i="2"/>
  <c r="BE598" i="2"/>
  <c r="T598" i="2"/>
  <c r="R598" i="2"/>
  <c r="P598" i="2"/>
  <c r="BI591" i="2"/>
  <c r="BH591" i="2"/>
  <c r="BG591" i="2"/>
  <c r="BE591" i="2"/>
  <c r="T591" i="2"/>
  <c r="R591" i="2"/>
  <c r="P591" i="2"/>
  <c r="BI585" i="2"/>
  <c r="BH585" i="2"/>
  <c r="BG585" i="2"/>
  <c r="BE585" i="2"/>
  <c r="T585" i="2"/>
  <c r="R585" i="2"/>
  <c r="P585" i="2"/>
  <c r="BI581" i="2"/>
  <c r="BH581" i="2"/>
  <c r="BG581" i="2"/>
  <c r="BE581" i="2"/>
  <c r="T581" i="2"/>
  <c r="R581" i="2"/>
  <c r="P581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6" i="2"/>
  <c r="BH566" i="2"/>
  <c r="BG566" i="2"/>
  <c r="BE566" i="2"/>
  <c r="T566" i="2"/>
  <c r="R566" i="2"/>
  <c r="P566" i="2"/>
  <c r="BI562" i="2"/>
  <c r="BH562" i="2"/>
  <c r="BG562" i="2"/>
  <c r="BE562" i="2"/>
  <c r="T562" i="2"/>
  <c r="R562" i="2"/>
  <c r="P562" i="2"/>
  <c r="BI557" i="2"/>
  <c r="BH557" i="2"/>
  <c r="BG557" i="2"/>
  <c r="BE557" i="2"/>
  <c r="T557" i="2"/>
  <c r="R557" i="2"/>
  <c r="P557" i="2"/>
  <c r="BI555" i="2"/>
  <c r="BH555" i="2"/>
  <c r="BG555" i="2"/>
  <c r="BE555" i="2"/>
  <c r="T555" i="2"/>
  <c r="R555" i="2"/>
  <c r="P555" i="2"/>
  <c r="BI553" i="2"/>
  <c r="BH553" i="2"/>
  <c r="BG553" i="2"/>
  <c r="BE553" i="2"/>
  <c r="T553" i="2"/>
  <c r="R553" i="2"/>
  <c r="P553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1" i="2"/>
  <c r="BH541" i="2"/>
  <c r="BG541" i="2"/>
  <c r="BE541" i="2"/>
  <c r="T541" i="2"/>
  <c r="R541" i="2"/>
  <c r="P541" i="2"/>
  <c r="BI539" i="2"/>
  <c r="BH539" i="2"/>
  <c r="BG539" i="2"/>
  <c r="BE539" i="2"/>
  <c r="T539" i="2"/>
  <c r="R539" i="2"/>
  <c r="P539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28" i="2"/>
  <c r="BH528" i="2"/>
  <c r="BG528" i="2"/>
  <c r="BE528" i="2"/>
  <c r="T528" i="2"/>
  <c r="R528" i="2"/>
  <c r="P528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R415" i="2"/>
  <c r="P415" i="2"/>
  <c r="BI412" i="2"/>
  <c r="BH412" i="2"/>
  <c r="BG412" i="2"/>
  <c r="BE412" i="2"/>
  <c r="T412" i="2"/>
  <c r="T411" i="2" s="1"/>
  <c r="R412" i="2"/>
  <c r="R411" i="2"/>
  <c r="P412" i="2"/>
  <c r="P411" i="2" s="1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4" i="2"/>
  <c r="BH374" i="2"/>
  <c r="BG374" i="2"/>
  <c r="BE374" i="2"/>
  <c r="T374" i="2"/>
  <c r="R374" i="2"/>
  <c r="P374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5" i="2"/>
  <c r="BH355" i="2"/>
  <c r="BG355" i="2"/>
  <c r="BE355" i="2"/>
  <c r="T355" i="2"/>
  <c r="R355" i="2"/>
  <c r="P355" i="2"/>
  <c r="BI351" i="2"/>
  <c r="BH351" i="2"/>
  <c r="BG351" i="2"/>
  <c r="BE351" i="2"/>
  <c r="T351" i="2"/>
  <c r="R351" i="2"/>
  <c r="P351" i="2"/>
  <c r="BI348" i="2"/>
  <c r="BH348" i="2"/>
  <c r="BG348" i="2"/>
  <c r="BE348" i="2"/>
  <c r="T348" i="2"/>
  <c r="T347" i="2"/>
  <c r="R348" i="2"/>
  <c r="R347" i="2"/>
  <c r="P348" i="2"/>
  <c r="P347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1" i="2"/>
  <c r="BH321" i="2"/>
  <c r="BG321" i="2"/>
  <c r="BE321" i="2"/>
  <c r="T321" i="2"/>
  <c r="R321" i="2"/>
  <c r="P321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1" i="2"/>
  <c r="BH291" i="2"/>
  <c r="BG291" i="2"/>
  <c r="BE291" i="2"/>
  <c r="T291" i="2"/>
  <c r="R291" i="2"/>
  <c r="P291" i="2"/>
  <c r="BI284" i="2"/>
  <c r="BH284" i="2"/>
  <c r="BG284" i="2"/>
  <c r="BE284" i="2"/>
  <c r="T284" i="2"/>
  <c r="R284" i="2"/>
  <c r="P284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3" i="2"/>
  <c r="BH263" i="2"/>
  <c r="BG263" i="2"/>
  <c r="BE263" i="2"/>
  <c r="T263" i="2"/>
  <c r="R263" i="2"/>
  <c r="P263" i="2"/>
  <c r="BI259" i="2"/>
  <c r="BH259" i="2"/>
  <c r="BG259" i="2"/>
  <c r="BE259" i="2"/>
  <c r="T259" i="2"/>
  <c r="R259" i="2"/>
  <c r="P259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46" i="2"/>
  <c r="BH246" i="2"/>
  <c r="BG246" i="2"/>
  <c r="BE246" i="2"/>
  <c r="T246" i="2"/>
  <c r="R246" i="2"/>
  <c r="P246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1" i="2"/>
  <c r="BH231" i="2"/>
  <c r="BG231" i="2"/>
  <c r="BE231" i="2"/>
  <c r="T231" i="2"/>
  <c r="T230" i="2"/>
  <c r="R231" i="2"/>
  <c r="R230" i="2"/>
  <c r="P231" i="2"/>
  <c r="P230" i="2"/>
  <c r="BI228" i="2"/>
  <c r="BH228" i="2"/>
  <c r="BG228" i="2"/>
  <c r="BE228" i="2"/>
  <c r="T228" i="2"/>
  <c r="T227" i="2"/>
  <c r="T226" i="2" s="1"/>
  <c r="R228" i="2"/>
  <c r="R227" i="2"/>
  <c r="R226" i="2" s="1"/>
  <c r="P228" i="2"/>
  <c r="P227" i="2" s="1"/>
  <c r="P226" i="2" s="1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T170" i="2" s="1"/>
  <c r="R171" i="2"/>
  <c r="R170" i="2" s="1"/>
  <c r="P171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T157" i="2" s="1"/>
  <c r="R158" i="2"/>
  <c r="R157" i="2" s="1"/>
  <c r="P158" i="2"/>
  <c r="P157" i="2" s="1"/>
  <c r="J151" i="2"/>
  <c r="F150" i="2"/>
  <c r="F148" i="2"/>
  <c r="E146" i="2"/>
  <c r="J90" i="2"/>
  <c r="F89" i="2"/>
  <c r="F87" i="2"/>
  <c r="E85" i="2"/>
  <c r="J19" i="2"/>
  <c r="E19" i="2"/>
  <c r="J150" i="2" s="1"/>
  <c r="J18" i="2"/>
  <c r="J16" i="2"/>
  <c r="E16" i="2"/>
  <c r="F151" i="2"/>
  <c r="J15" i="2"/>
  <c r="J10" i="2"/>
  <c r="J87" i="2" s="1"/>
  <c r="L90" i="1"/>
  <c r="AM90" i="1"/>
  <c r="AM89" i="1"/>
  <c r="L89" i="1"/>
  <c r="AM87" i="1"/>
  <c r="L87" i="1"/>
  <c r="L85" i="1"/>
  <c r="L84" i="1"/>
  <c r="BK591" i="2"/>
  <c r="BK553" i="2"/>
  <c r="BK545" i="2"/>
  <c r="BK539" i="2"/>
  <c r="BK535" i="2"/>
  <c r="J514" i="2"/>
  <c r="J512" i="2"/>
  <c r="J507" i="2"/>
  <c r="BK503" i="2"/>
  <c r="BK499" i="2"/>
  <c r="J480" i="2"/>
  <c r="BK477" i="2"/>
  <c r="J469" i="2"/>
  <c r="BK463" i="2"/>
  <c r="BK461" i="2"/>
  <c r="BK459" i="2"/>
  <c r="J453" i="2"/>
  <c r="J448" i="2"/>
  <c r="BK447" i="2"/>
  <c r="J443" i="2"/>
  <c r="BK440" i="2"/>
  <c r="J438" i="2"/>
  <c r="BK430" i="2"/>
  <c r="J428" i="2"/>
  <c r="BK426" i="2"/>
  <c r="BK403" i="2"/>
  <c r="BK388" i="2"/>
  <c r="J378" i="2"/>
  <c r="BK365" i="2"/>
  <c r="J359" i="2"/>
  <c r="J355" i="2"/>
  <c r="J343" i="2"/>
  <c r="J338" i="2"/>
  <c r="J313" i="2"/>
  <c r="J307" i="2"/>
  <c r="J277" i="2"/>
  <c r="J275" i="2"/>
  <c r="J273" i="2"/>
  <c r="J228" i="2"/>
  <c r="BK210" i="2"/>
  <c r="BK197" i="2"/>
  <c r="J183" i="2"/>
  <c r="J180" i="2"/>
  <c r="BK174" i="2"/>
  <c r="BK168" i="2"/>
  <c r="BK576" i="2"/>
  <c r="BK566" i="2"/>
  <c r="BK557" i="2"/>
  <c r="J547" i="2"/>
  <c r="J545" i="2"/>
  <c r="J541" i="2"/>
  <c r="J535" i="2"/>
  <c r="BK526" i="2"/>
  <c r="BK518" i="2"/>
  <c r="BK512" i="2"/>
  <c r="J500" i="2"/>
  <c r="BK498" i="2"/>
  <c r="BK497" i="2"/>
  <c r="J492" i="2"/>
  <c r="J484" i="2"/>
  <c r="BK456" i="2"/>
  <c r="J454" i="2"/>
  <c r="J452" i="2"/>
  <c r="BK446" i="2"/>
  <c r="J430" i="2"/>
  <c r="J429" i="2"/>
  <c r="J426" i="2"/>
  <c r="BK422" i="2"/>
  <c r="BK412" i="2"/>
  <c r="BK408" i="2"/>
  <c r="J403" i="2"/>
  <c r="BK394" i="2"/>
  <c r="J362" i="2"/>
  <c r="BK340" i="2"/>
  <c r="J331" i="2"/>
  <c r="BK321" i="2"/>
  <c r="BK311" i="2"/>
  <c r="BK304" i="2"/>
  <c r="J246" i="2"/>
  <c r="J231" i="2"/>
  <c r="J223" i="2"/>
  <c r="J201" i="2"/>
  <c r="J187" i="2"/>
  <c r="BK183" i="2"/>
  <c r="BK176" i="2"/>
  <c r="J171" i="2"/>
  <c r="BK166" i="2"/>
  <c r="J162" i="2"/>
  <c r="BK614" i="2"/>
  <c r="J614" i="2"/>
  <c r="BK612" i="2"/>
  <c r="J612" i="2"/>
  <c r="BK606" i="2"/>
  <c r="J606" i="2"/>
  <c r="BK605" i="2"/>
  <c r="J605" i="2"/>
  <c r="BK598" i="2"/>
  <c r="J598" i="2"/>
  <c r="J591" i="2"/>
  <c r="BK585" i="2"/>
  <c r="BK570" i="2"/>
  <c r="J562" i="2"/>
  <c r="BK551" i="2"/>
  <c r="J549" i="2"/>
  <c r="BK541" i="2"/>
  <c r="J536" i="2"/>
  <c r="J523" i="2"/>
  <c r="J497" i="2"/>
  <c r="J478" i="2"/>
  <c r="J471" i="2"/>
  <c r="J461" i="2"/>
  <c r="BK444" i="2"/>
  <c r="BK438" i="2"/>
  <c r="BK434" i="2"/>
  <c r="J432" i="2"/>
  <c r="BK431" i="2"/>
  <c r="BK425" i="2"/>
  <c r="BK424" i="2"/>
  <c r="J408" i="2"/>
  <c r="J406" i="2"/>
  <c r="BK389" i="2"/>
  <c r="J386" i="2"/>
  <c r="J384" i="2"/>
  <c r="BK380" i="2"/>
  <c r="J365" i="2"/>
  <c r="BK341" i="2"/>
  <c r="BK327" i="2"/>
  <c r="BK325" i="2"/>
  <c r="J311" i="2"/>
  <c r="BK300" i="2"/>
  <c r="BK270" i="2"/>
  <c r="BK255" i="2"/>
  <c r="J239" i="2"/>
  <c r="J235" i="2"/>
  <c r="J225" i="2"/>
  <c r="BK217" i="2"/>
  <c r="BK207" i="2"/>
  <c r="BK187" i="2"/>
  <c r="J185" i="2"/>
  <c r="J581" i="2"/>
  <c r="J570" i="2"/>
  <c r="J544" i="2"/>
  <c r="J532" i="2"/>
  <c r="J531" i="2"/>
  <c r="BK528" i="2"/>
  <c r="J526" i="2"/>
  <c r="BK523" i="2"/>
  <c r="BK514" i="2"/>
  <c r="J509" i="2"/>
  <c r="BK507" i="2"/>
  <c r="BK505" i="2"/>
  <c r="J499" i="2"/>
  <c r="J493" i="2"/>
  <c r="J488" i="2"/>
  <c r="BK480" i="2"/>
  <c r="J474" i="2"/>
  <c r="J459" i="2"/>
  <c r="BK453" i="2"/>
  <c r="J451" i="2"/>
  <c r="J449" i="2"/>
  <c r="J440" i="2"/>
  <c r="J434" i="2"/>
  <c r="J431" i="2"/>
  <c r="BK428" i="2"/>
  <c r="BK427" i="2"/>
  <c r="BK415" i="2"/>
  <c r="J402" i="2"/>
  <c r="J389" i="2"/>
  <c r="BK386" i="2"/>
  <c r="BK378" i="2"/>
  <c r="BK371" i="2"/>
  <c r="BK362" i="2"/>
  <c r="BK351" i="2"/>
  <c r="J341" i="2"/>
  <c r="BK328" i="2"/>
  <c r="BK313" i="2"/>
  <c r="J309" i="2"/>
  <c r="BK302" i="2"/>
  <c r="J270" i="2"/>
  <c r="J253" i="2"/>
  <c r="J221" i="2"/>
  <c r="BK213" i="2"/>
  <c r="J207" i="2"/>
  <c r="BK201" i="2"/>
  <c r="J197" i="2"/>
  <c r="BK180" i="2"/>
  <c r="BK158" i="2"/>
  <c r="J555" i="2"/>
  <c r="BK549" i="2"/>
  <c r="BK547" i="2"/>
  <c r="BK543" i="2"/>
  <c r="J539" i="2"/>
  <c r="BK531" i="2"/>
  <c r="J516" i="2"/>
  <c r="J505" i="2"/>
  <c r="J490" i="2"/>
  <c r="BK483" i="2"/>
  <c r="BK478" i="2"/>
  <c r="BK473" i="2"/>
  <c r="BK469" i="2"/>
  <c r="BK467" i="2"/>
  <c r="J463" i="2"/>
  <c r="BK457" i="2"/>
  <c r="BK454" i="2"/>
  <c r="J450" i="2"/>
  <c r="BK449" i="2"/>
  <c r="J446" i="2"/>
  <c r="BK443" i="2"/>
  <c r="J437" i="2"/>
  <c r="BK435" i="2"/>
  <c r="BK432" i="2"/>
  <c r="J410" i="2"/>
  <c r="J407" i="2"/>
  <c r="BK406" i="2"/>
  <c r="BK400" i="2"/>
  <c r="J396" i="2"/>
  <c r="BK392" i="2"/>
  <c r="J382" i="2"/>
  <c r="J340" i="2"/>
  <c r="J334" i="2"/>
  <c r="J328" i="2"/>
  <c r="J321" i="2"/>
  <c r="J304" i="2"/>
  <c r="J302" i="2"/>
  <c r="BK298" i="2"/>
  <c r="BK291" i="2"/>
  <c r="BK275" i="2"/>
  <c r="J259" i="2"/>
  <c r="J255" i="2"/>
  <c r="BK253" i="2"/>
  <c r="J204" i="2"/>
  <c r="J199" i="2"/>
  <c r="BK191" i="2"/>
  <c r="J576" i="2"/>
  <c r="BK555" i="2"/>
  <c r="BK532" i="2"/>
  <c r="BK516" i="2"/>
  <c r="BK509" i="2"/>
  <c r="BK500" i="2"/>
  <c r="J495" i="2"/>
  <c r="BK493" i="2"/>
  <c r="BK490" i="2"/>
  <c r="J473" i="2"/>
  <c r="J467" i="2"/>
  <c r="J456" i="2"/>
  <c r="BK450" i="2"/>
  <c r="J447" i="2"/>
  <c r="BK445" i="2"/>
  <c r="J427" i="2"/>
  <c r="J418" i="2"/>
  <c r="J412" i="2"/>
  <c r="BK396" i="2"/>
  <c r="J388" i="2"/>
  <c r="BK374" i="2"/>
  <c r="BK368" i="2"/>
  <c r="BK359" i="2"/>
  <c r="BK355" i="2"/>
  <c r="J348" i="2"/>
  <c r="BK331" i="2"/>
  <c r="BK307" i="2"/>
  <c r="J291" i="2"/>
  <c r="J284" i="2"/>
  <c r="BK273" i="2"/>
  <c r="J263" i="2"/>
  <c r="BK259" i="2"/>
  <c r="BK239" i="2"/>
  <c r="BK231" i="2"/>
  <c r="BK223" i="2"/>
  <c r="J217" i="2"/>
  <c r="J213" i="2"/>
  <c r="BK204" i="2"/>
  <c r="BK199" i="2"/>
  <c r="J191" i="2"/>
  <c r="BK185" i="2"/>
  <c r="BK178" i="2"/>
  <c r="J176" i="2"/>
  <c r="J174" i="2"/>
  <c r="J166" i="2"/>
  <c r="J164" i="2"/>
  <c r="BK162" i="2"/>
  <c r="J574" i="2"/>
  <c r="J566" i="2"/>
  <c r="J557" i="2"/>
  <c r="J553" i="2"/>
  <c r="J543" i="2"/>
  <c r="J518" i="2"/>
  <c r="J498" i="2"/>
  <c r="BK495" i="2"/>
  <c r="BK488" i="2"/>
  <c r="J477" i="2"/>
  <c r="BK474" i="2"/>
  <c r="BK471" i="2"/>
  <c r="BK465" i="2"/>
  <c r="BK452" i="2"/>
  <c r="BK451" i="2"/>
  <c r="J445" i="2"/>
  <c r="J444" i="2"/>
  <c r="J435" i="2"/>
  <c r="BK429" i="2"/>
  <c r="J422" i="2"/>
  <c r="BK410" i="2"/>
  <c r="BK402" i="2"/>
  <c r="J398" i="2"/>
  <c r="J394" i="2"/>
  <c r="J392" i="2"/>
  <c r="BK382" i="2"/>
  <c r="J380" i="2"/>
  <c r="J374" i="2"/>
  <c r="J368" i="2"/>
  <c r="J351" i="2"/>
  <c r="BK343" i="2"/>
  <c r="BK338" i="2"/>
  <c r="J327" i="2"/>
  <c r="J298" i="2"/>
  <c r="BK284" i="2"/>
  <c r="BK246" i="2"/>
  <c r="BK228" i="2"/>
  <c r="BK221" i="2"/>
  <c r="J210" i="2"/>
  <c r="J194" i="2"/>
  <c r="J168" i="2"/>
  <c r="BK164" i="2"/>
  <c r="AS94" i="1"/>
  <c r="J585" i="2"/>
  <c r="BK581" i="2"/>
  <c r="BK574" i="2"/>
  <c r="BK562" i="2"/>
  <c r="J551" i="2"/>
  <c r="BK544" i="2"/>
  <c r="BK536" i="2"/>
  <c r="J528" i="2"/>
  <c r="J503" i="2"/>
  <c r="BK492" i="2"/>
  <c r="BK484" i="2"/>
  <c r="J483" i="2"/>
  <c r="J465" i="2"/>
  <c r="J457" i="2"/>
  <c r="BK448" i="2"/>
  <c r="BK437" i="2"/>
  <c r="J425" i="2"/>
  <c r="J424" i="2"/>
  <c r="BK418" i="2"/>
  <c r="J415" i="2"/>
  <c r="BK407" i="2"/>
  <c r="J400" i="2"/>
  <c r="BK398" i="2"/>
  <c r="BK384" i="2"/>
  <c r="J371" i="2"/>
  <c r="BK348" i="2"/>
  <c r="BK334" i="2"/>
  <c r="J325" i="2"/>
  <c r="BK309" i="2"/>
  <c r="J300" i="2"/>
  <c r="BK277" i="2"/>
  <c r="BK263" i="2"/>
  <c r="BK235" i="2"/>
  <c r="BK225" i="2"/>
  <c r="BK194" i="2"/>
  <c r="J178" i="2"/>
  <c r="BK171" i="2"/>
  <c r="J158" i="2"/>
  <c r="BK161" i="2" l="1"/>
  <c r="J161" i="2" s="1"/>
  <c r="J98" i="2" s="1"/>
  <c r="R173" i="2"/>
  <c r="R156" i="2" s="1"/>
  <c r="R190" i="2"/>
  <c r="T220" i="2"/>
  <c r="T219" i="2" s="1"/>
  <c r="P234" i="2"/>
  <c r="BK320" i="2"/>
  <c r="J320" i="2"/>
  <c r="J112" i="2"/>
  <c r="T337" i="2"/>
  <c r="BK358" i="2"/>
  <c r="J358" i="2" s="1"/>
  <c r="J117" i="2" s="1"/>
  <c r="P377" i="2"/>
  <c r="T423" i="2"/>
  <c r="P460" i="2"/>
  <c r="BK470" i="2"/>
  <c r="J470" i="2" s="1"/>
  <c r="J126" i="2" s="1"/>
  <c r="R470" i="2"/>
  <c r="P506" i="2"/>
  <c r="BK540" i="2"/>
  <c r="J540" i="2" s="1"/>
  <c r="J130" i="2" s="1"/>
  <c r="BK575" i="2"/>
  <c r="J575" i="2" s="1"/>
  <c r="J132" i="2" s="1"/>
  <c r="T190" i="2"/>
  <c r="BK220" i="2"/>
  <c r="J220" i="2" s="1"/>
  <c r="J105" i="2" s="1"/>
  <c r="BK234" i="2"/>
  <c r="T269" i="2"/>
  <c r="R337" i="2"/>
  <c r="BK377" i="2"/>
  <c r="J377" i="2" s="1"/>
  <c r="J118" i="2" s="1"/>
  <c r="P405" i="2"/>
  <c r="T414" i="2"/>
  <c r="P455" i="2"/>
  <c r="T460" i="2"/>
  <c r="T470" i="2"/>
  <c r="BK527" i="2"/>
  <c r="J527" i="2" s="1"/>
  <c r="J129" i="2" s="1"/>
  <c r="R540" i="2"/>
  <c r="P575" i="2"/>
  <c r="P173" i="2"/>
  <c r="P156" i="2" s="1"/>
  <c r="T203" i="2"/>
  <c r="R269" i="2"/>
  <c r="P337" i="2"/>
  <c r="R350" i="2"/>
  <c r="R358" i="2"/>
  <c r="R346" i="2" s="1"/>
  <c r="T405" i="2"/>
  <c r="BK414" i="2"/>
  <c r="R414" i="2"/>
  <c r="BK460" i="2"/>
  <c r="J460" i="2" s="1"/>
  <c r="J125" i="2" s="1"/>
  <c r="T479" i="2"/>
  <c r="T527" i="2"/>
  <c r="BK554" i="2"/>
  <c r="J554" i="2" s="1"/>
  <c r="J131" i="2" s="1"/>
  <c r="T575" i="2"/>
  <c r="BK173" i="2"/>
  <c r="J173" i="2" s="1"/>
  <c r="J100" i="2" s="1"/>
  <c r="P190" i="2"/>
  <c r="P220" i="2"/>
  <c r="P219" i="2"/>
  <c r="BK269" i="2"/>
  <c r="J269" i="2" s="1"/>
  <c r="J111" i="2" s="1"/>
  <c r="T320" i="2"/>
  <c r="BK350" i="2"/>
  <c r="J350" i="2" s="1"/>
  <c r="J116" i="2" s="1"/>
  <c r="P358" i="2"/>
  <c r="R405" i="2"/>
  <c r="R423" i="2"/>
  <c r="R460" i="2"/>
  <c r="P470" i="2"/>
  <c r="BK506" i="2"/>
  <c r="J506" i="2" s="1"/>
  <c r="J128" i="2" s="1"/>
  <c r="R527" i="2"/>
  <c r="R554" i="2"/>
  <c r="BK597" i="2"/>
  <c r="J597" i="2" s="1"/>
  <c r="J133" i="2" s="1"/>
  <c r="T161" i="2"/>
  <c r="P203" i="2"/>
  <c r="R234" i="2"/>
  <c r="R320" i="2"/>
  <c r="P350" i="2"/>
  <c r="T377" i="2"/>
  <c r="BK423" i="2"/>
  <c r="J423" i="2" s="1"/>
  <c r="J123" i="2" s="1"/>
  <c r="R455" i="2"/>
  <c r="BK479" i="2"/>
  <c r="J479" i="2" s="1"/>
  <c r="J127" i="2" s="1"/>
  <c r="R506" i="2"/>
  <c r="P540" i="2"/>
  <c r="P554" i="2"/>
  <c r="R597" i="2"/>
  <c r="P161" i="2"/>
  <c r="BK190" i="2"/>
  <c r="J190" i="2"/>
  <c r="J102" i="2"/>
  <c r="R203" i="2"/>
  <c r="T234" i="2"/>
  <c r="T233" i="2" s="1"/>
  <c r="P320" i="2"/>
  <c r="T350" i="2"/>
  <c r="T358" i="2"/>
  <c r="T346" i="2" s="1"/>
  <c r="BK405" i="2"/>
  <c r="J405" i="2" s="1"/>
  <c r="J119" i="2" s="1"/>
  <c r="P414" i="2"/>
  <c r="BK455" i="2"/>
  <c r="J455" i="2"/>
  <c r="J124" i="2"/>
  <c r="P479" i="2"/>
  <c r="T506" i="2"/>
  <c r="T540" i="2"/>
  <c r="P597" i="2"/>
  <c r="R161" i="2"/>
  <c r="T173" i="2"/>
  <c r="T156" i="2" s="1"/>
  <c r="BK203" i="2"/>
  <c r="J203" i="2" s="1"/>
  <c r="J103" i="2" s="1"/>
  <c r="R220" i="2"/>
  <c r="R219" i="2"/>
  <c r="P269" i="2"/>
  <c r="BK337" i="2"/>
  <c r="J337" i="2" s="1"/>
  <c r="J113" i="2" s="1"/>
  <c r="R377" i="2"/>
  <c r="P423" i="2"/>
  <c r="T455" i="2"/>
  <c r="R479" i="2"/>
  <c r="P527" i="2"/>
  <c r="T554" i="2"/>
  <c r="T597" i="2"/>
  <c r="R575" i="2"/>
  <c r="BF174" i="2"/>
  <c r="BF199" i="2"/>
  <c r="BF204" i="2"/>
  <c r="BF217" i="2"/>
  <c r="BF253" i="2"/>
  <c r="BF270" i="2"/>
  <c r="BF328" i="2"/>
  <c r="BF338" i="2"/>
  <c r="BF341" i="2"/>
  <c r="BF355" i="2"/>
  <c r="BF359" i="2"/>
  <c r="BF380" i="2"/>
  <c r="BF392" i="2"/>
  <c r="BF410" i="2"/>
  <c r="BF428" i="2"/>
  <c r="BF446" i="2"/>
  <c r="BF450" i="2"/>
  <c r="BF459" i="2"/>
  <c r="BF461" i="2"/>
  <c r="BF474" i="2"/>
  <c r="BF477" i="2"/>
  <c r="BF478" i="2"/>
  <c r="BF495" i="2"/>
  <c r="BF497" i="2"/>
  <c r="J89" i="2"/>
  <c r="J148" i="2"/>
  <c r="BF185" i="2"/>
  <c r="BF201" i="2"/>
  <c r="BF263" i="2"/>
  <c r="BF300" i="2"/>
  <c r="BF311" i="2"/>
  <c r="BF334" i="2"/>
  <c r="BF362" i="2"/>
  <c r="BF425" i="2"/>
  <c r="BF426" i="2"/>
  <c r="BF432" i="2"/>
  <c r="BF440" i="2"/>
  <c r="BF456" i="2"/>
  <c r="BF483" i="2"/>
  <c r="BF505" i="2"/>
  <c r="BF514" i="2"/>
  <c r="BF526" i="2"/>
  <c r="BF528" i="2"/>
  <c r="BF539" i="2"/>
  <c r="BF545" i="2"/>
  <c r="BF549" i="2"/>
  <c r="BF581" i="2"/>
  <c r="BK170" i="2"/>
  <c r="J170" i="2"/>
  <c r="J99" i="2"/>
  <c r="BK227" i="2"/>
  <c r="J227" i="2"/>
  <c r="J107" i="2"/>
  <c r="F90" i="2"/>
  <c r="BF166" i="2"/>
  <c r="BF168" i="2"/>
  <c r="BF176" i="2"/>
  <c r="BF183" i="2"/>
  <c r="BF309" i="2"/>
  <c r="BF313" i="2"/>
  <c r="BF321" i="2"/>
  <c r="BF325" i="2"/>
  <c r="BF327" i="2"/>
  <c r="BF340" i="2"/>
  <c r="BF384" i="2"/>
  <c r="BF403" i="2"/>
  <c r="BF407" i="2"/>
  <c r="BF422" i="2"/>
  <c r="BF431" i="2"/>
  <c r="BF437" i="2"/>
  <c r="BF457" i="2"/>
  <c r="BF469" i="2"/>
  <c r="BF480" i="2"/>
  <c r="BF484" i="2"/>
  <c r="BF536" i="2"/>
  <c r="BF541" i="2"/>
  <c r="BF543" i="2"/>
  <c r="BF547" i="2"/>
  <c r="BF551" i="2"/>
  <c r="BF187" i="2"/>
  <c r="BF194" i="2"/>
  <c r="BF213" i="2"/>
  <c r="BF307" i="2"/>
  <c r="BF343" i="2"/>
  <c r="BF365" i="2"/>
  <c r="BF374" i="2"/>
  <c r="BF386" i="2"/>
  <c r="BF429" i="2"/>
  <c r="BF430" i="2"/>
  <c r="BF452" i="2"/>
  <c r="BF493" i="2"/>
  <c r="BF498" i="2"/>
  <c r="BF500" i="2"/>
  <c r="BF509" i="2"/>
  <c r="BF512" i="2"/>
  <c r="BF535" i="2"/>
  <c r="BF562" i="2"/>
  <c r="BF570" i="2"/>
  <c r="BF576" i="2"/>
  <c r="BF162" i="2"/>
  <c r="BF180" i="2"/>
  <c r="BF225" i="2"/>
  <c r="BF228" i="2"/>
  <c r="BF231" i="2"/>
  <c r="BF235" i="2"/>
  <c r="BF239" i="2"/>
  <c r="BF291" i="2"/>
  <c r="BF304" i="2"/>
  <c r="BF382" i="2"/>
  <c r="BF398" i="2"/>
  <c r="BF408" i="2"/>
  <c r="BF463" i="2"/>
  <c r="BF467" i="2"/>
  <c r="BF471" i="2"/>
  <c r="BF553" i="2"/>
  <c r="BF555" i="2"/>
  <c r="BK230" i="2"/>
  <c r="J230" i="2"/>
  <c r="J108" i="2"/>
  <c r="BK347" i="2"/>
  <c r="BK611" i="2"/>
  <c r="J611" i="2" s="1"/>
  <c r="J135" i="2" s="1"/>
  <c r="BF197" i="2"/>
  <c r="BF275" i="2"/>
  <c r="BF284" i="2"/>
  <c r="BF368" i="2"/>
  <c r="BF371" i="2"/>
  <c r="BF394" i="2"/>
  <c r="BF402" i="2"/>
  <c r="BF418" i="2"/>
  <c r="BF427" i="2"/>
  <c r="BF447" i="2"/>
  <c r="BF448" i="2"/>
  <c r="BF451" i="2"/>
  <c r="BF453" i="2"/>
  <c r="BF454" i="2"/>
  <c r="BF490" i="2"/>
  <c r="BF499" i="2"/>
  <c r="BF507" i="2"/>
  <c r="BF516" i="2"/>
  <c r="BF544" i="2"/>
  <c r="BF591" i="2"/>
  <c r="BF598" i="2"/>
  <c r="BF605" i="2"/>
  <c r="BF606" i="2"/>
  <c r="BF612" i="2"/>
  <c r="BF614" i="2"/>
  <c r="BK411" i="2"/>
  <c r="J411" i="2" s="1"/>
  <c r="J120" i="2" s="1"/>
  <c r="BF207" i="2"/>
  <c r="BF210" i="2"/>
  <c r="BF273" i="2"/>
  <c r="BF277" i="2"/>
  <c r="BF348" i="2"/>
  <c r="BF351" i="2"/>
  <c r="BF378" i="2"/>
  <c r="BF388" i="2"/>
  <c r="BF389" i="2"/>
  <c r="BF400" i="2"/>
  <c r="BF406" i="2"/>
  <c r="BF415" i="2"/>
  <c r="BF435" i="2"/>
  <c r="BF438" i="2"/>
  <c r="BF443" i="2"/>
  <c r="BF444" i="2"/>
  <c r="BF503" i="2"/>
  <c r="BF585" i="2"/>
  <c r="BK157" i="2"/>
  <c r="J157" i="2" s="1"/>
  <c r="J97" i="2" s="1"/>
  <c r="BK613" i="2"/>
  <c r="J613" i="2"/>
  <c r="J136" i="2" s="1"/>
  <c r="BF158" i="2"/>
  <c r="BF164" i="2"/>
  <c r="BF171" i="2"/>
  <c r="BF178" i="2"/>
  <c r="BF191" i="2"/>
  <c r="BF221" i="2"/>
  <c r="BF223" i="2"/>
  <c r="BF246" i="2"/>
  <c r="BF255" i="2"/>
  <c r="BF259" i="2"/>
  <c r="BF298" i="2"/>
  <c r="BF302" i="2"/>
  <c r="BF331" i="2"/>
  <c r="BF396" i="2"/>
  <c r="BF412" i="2"/>
  <c r="BF424" i="2"/>
  <c r="BF434" i="2"/>
  <c r="BF445" i="2"/>
  <c r="BF449" i="2"/>
  <c r="BF465" i="2"/>
  <c r="BF473" i="2"/>
  <c r="BF488" i="2"/>
  <c r="BF492" i="2"/>
  <c r="BF518" i="2"/>
  <c r="BF523" i="2"/>
  <c r="BF531" i="2"/>
  <c r="BF532" i="2"/>
  <c r="BF557" i="2"/>
  <c r="BF566" i="2"/>
  <c r="BF574" i="2"/>
  <c r="F31" i="2"/>
  <c r="AZ95" i="1" s="1"/>
  <c r="AZ94" i="1" s="1"/>
  <c r="W29" i="1" s="1"/>
  <c r="F33" i="2"/>
  <c r="BB95" i="1" s="1"/>
  <c r="BB94" i="1" s="1"/>
  <c r="AX94" i="1" s="1"/>
  <c r="J31" i="2"/>
  <c r="AV95" i="1" s="1"/>
  <c r="F35" i="2"/>
  <c r="BD95" i="1" s="1"/>
  <c r="BD94" i="1" s="1"/>
  <c r="W33" i="1" s="1"/>
  <c r="F34" i="2"/>
  <c r="BC95" i="1" s="1"/>
  <c r="BC94" i="1" s="1"/>
  <c r="W32" i="1" s="1"/>
  <c r="P346" i="2" l="1"/>
  <c r="BK346" i="2"/>
  <c r="J346" i="2" s="1"/>
  <c r="J114" i="2" s="1"/>
  <c r="R233" i="2"/>
  <c r="T189" i="2"/>
  <c r="T155" i="2"/>
  <c r="P413" i="2"/>
  <c r="P189" i="2"/>
  <c r="R413" i="2"/>
  <c r="BK233" i="2"/>
  <c r="J233" i="2" s="1"/>
  <c r="J109" i="2" s="1"/>
  <c r="P233" i="2"/>
  <c r="P155" i="2" s="1"/>
  <c r="BK413" i="2"/>
  <c r="J413" i="2" s="1"/>
  <c r="J121" i="2" s="1"/>
  <c r="T413" i="2"/>
  <c r="T154" i="2" s="1"/>
  <c r="R189" i="2"/>
  <c r="R155" i="2"/>
  <c r="R154" i="2" s="1"/>
  <c r="J414" i="2"/>
  <c r="J122" i="2" s="1"/>
  <c r="BK189" i="2"/>
  <c r="J189" i="2" s="1"/>
  <c r="J101" i="2" s="1"/>
  <c r="J234" i="2"/>
  <c r="J110" i="2" s="1"/>
  <c r="J347" i="2"/>
  <c r="J115" i="2"/>
  <c r="BK226" i="2"/>
  <c r="J226" i="2"/>
  <c r="J106" i="2"/>
  <c r="BK156" i="2"/>
  <c r="BK219" i="2"/>
  <c r="J219" i="2"/>
  <c r="J104" i="2" s="1"/>
  <c r="BK610" i="2"/>
  <c r="J610" i="2"/>
  <c r="J134" i="2" s="1"/>
  <c r="W31" i="1"/>
  <c r="J32" i="2"/>
  <c r="AW95" i="1" s="1"/>
  <c r="AT95" i="1" s="1"/>
  <c r="AY94" i="1"/>
  <c r="AV94" i="1"/>
  <c r="AK29" i="1" s="1"/>
  <c r="F32" i="2"/>
  <c r="BA95" i="1" s="1"/>
  <c r="BA94" i="1" s="1"/>
  <c r="AW94" i="1" s="1"/>
  <c r="AK30" i="1" s="1"/>
  <c r="P154" i="2" l="1"/>
  <c r="AU95" i="1" s="1"/>
  <c r="AU94" i="1" s="1"/>
  <c r="BK155" i="2"/>
  <c r="BK154" i="2" s="1"/>
  <c r="J154" i="2" s="1"/>
  <c r="J94" i="2" s="1"/>
  <c r="J156" i="2"/>
  <c r="J96" i="2" s="1"/>
  <c r="AT94" i="1"/>
  <c r="W30" i="1"/>
  <c r="J155" i="2" l="1"/>
  <c r="J95" i="2" s="1"/>
  <c r="J28" i="2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<sst xmlns="http://schemas.openxmlformats.org/spreadsheetml/2006/main" count="5378" uniqueCount="1094">
  <si>
    <t>Export Komplet</t>
  </si>
  <si>
    <t/>
  </si>
  <si>
    <t>2.0</t>
  </si>
  <si>
    <t>False</t>
  </si>
  <si>
    <t>{5c25147b-021e-4422-a7e3-976a69106b9c}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</si>
  <si>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</si>
  <si>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</si>
  <si>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</si>
  <si>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</si>
  <si>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</si>
  <si>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</si>
  <si>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</si>
  <si>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</si>
  <si>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059</t>
  </si>
  <si>
    <t>Stavba:</t>
  </si>
  <si>
    <t>Stavební úpravy zadního vstupu bytového domu č.p. 1104/3, ul. Mládí</t>
  </si>
  <si>
    <t>KSO:</t>
  </si>
  <si>
    <t>CC-CZ:</t>
  </si>
  <si>
    <t>Místo:</t>
  </si>
  <si>
    <t>Havířov</t>
  </si>
  <si>
    <t>Datum:</t>
  </si>
  <si>
    <t>4. 2. 2026</t>
  </si>
  <si>
    <t>Zadavatel:</t>
  </si>
  <si>
    <t>IČ:</t>
  </si>
  <si>
    <t>SBD Havířov</t>
  </si>
  <si>
    <t>DIČ:</t>
  </si>
  <si>
    <t>Zhotovitel:</t>
  </si>
  <si>
    <t xml:space="preserve"> </t>
  </si>
  <si>
    <t>Projektant:</t>
  </si>
  <si>
    <t>True</t>
  </si>
  <si>
    <t>Zpracovatel:</t>
  </si>
  <si>
    <t>Barvík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</si>
  <si>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</si>
  <si>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</si>
  <si>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</si>
  <si>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</si>
  <si>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</si>
  <si>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</si>
  <si>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</si>
  <si>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</si>
  <si>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</si>
  <si>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</si>
  <si>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</si>
  <si>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</si>
  <si>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</si>
  <si>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</si>
  <si>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</si>
  <si>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</si>
  <si>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</si>
  <si>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</si>
  <si>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</si>
  <si>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</si>
  <si>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</si>
  <si>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</si>
  <si>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</si>
  <si>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</si>
  <si>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</si>
  <si>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</si>
  <si>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</si>
  <si>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</si>
  <si>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</si>
  <si>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</si>
  <si>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</si>
  <si>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</si>
  <si>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</si>
  <si>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</si>
  <si>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</si>
  <si>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</si>
  <si>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</si>
  <si>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</si>
  <si>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</si>
  <si>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</si>
  <si>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</si>
  <si>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</si>
  <si>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</si>
  <si>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</si>
  <si>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</si>
  <si>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</si>
  <si>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</si>
  <si>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</si>
  <si>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hlrr</t>
  </si>
  <si>
    <t>hloubení rýh ručně</t>
  </si>
  <si>
    <t>0,5</t>
  </si>
  <si>
    <t>2</t>
  </si>
  <si>
    <t>opr_om_str</t>
  </si>
  <si>
    <t>oprava omítek stropy</t>
  </si>
  <si>
    <t>14,58</t>
  </si>
  <si>
    <t>KRYCÍ LIST SOUPISU PRACÍ</t>
  </si>
  <si>
    <t>opr_om_sten</t>
  </si>
  <si>
    <t>oprava omítek stěny</t>
  </si>
  <si>
    <t>21,987</t>
  </si>
  <si>
    <t>obkl_st</t>
  </si>
  <si>
    <t>obklad stěny</t>
  </si>
  <si>
    <t>13,2</t>
  </si>
  <si>
    <t>obkl_ost</t>
  </si>
  <si>
    <t>obklad ostění</t>
  </si>
  <si>
    <t>10,8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</si>
  <si>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</si>
  <si>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</si>
  <si>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</si>
  <si>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</si>
  <si>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</si>
  <si>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</si>
  <si>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</si>
  <si>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13 - Hloubené vykopávky</t>
  </si>
  <si>
    <t xml:space="preserve">      16 - Přemístění výkopku</t>
  </si>
  <si>
    <t xml:space="preserve">      17 - Konstrukce ze zemin</t>
  </si>
  <si>
    <t xml:space="preserve">      18 - Zemní práce - povrchové úpravy terénu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</si>
  <si>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</si>
  <si>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</si>
  <si>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</si>
  <si>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4 - Vodorovné konstrukce</t>
  </si>
  <si>
    <t xml:space="preserve">      43 - Schodišťové konstrukce a rampy</t>
  </si>
  <si>
    <t xml:space="preserve">    5 - Komunikace pozemní</t>
  </si>
  <si>
    <t xml:space="preserve">      56 - Podkladní vrstvy komunikací, letišť a ploch</t>
  </si>
  <si>
    <t xml:space="preserve">      57 - Kryty pozemních komunikací, letišť a ploch z kameniva nebo živičné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</si>
  <si>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</si>
  <si>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</si>
  <si>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</si>
  <si>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</si>
  <si>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</si>
  <si>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</si>
  <si>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</si>
  <si>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</si>
  <si>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</si>
  <si>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</si>
  <si>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</si>
  <si>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</si>
  <si>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</si>
  <si>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</si>
  <si>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</si>
  <si>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742 - Elektroinstalace - slaboproud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</si>
  <si>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</si>
  <si>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</si>
  <si>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</si>
  <si>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</si>
  <si>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</si>
  <si>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</si>
  <si>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</si>
  <si>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</si>
  <si>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</si>
  <si>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</si>
  <si>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</si>
  <si>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</si>
  <si>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</si>
  <si>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</si>
  <si>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</si>
  <si>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</si>
  <si>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</si>
  <si>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</si>
  <si>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</si>
  <si>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</si>
  <si>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</si>
  <si>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</si>
  <si>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</si>
  <si>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</si>
  <si>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</si>
  <si>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</si>
  <si>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</si>
  <si>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</si>
  <si>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</si>
  <si>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</si>
  <si>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Hloubené vykopávky</t>
  </si>
  <si>
    <t>K</t>
  </si>
  <si>
    <t>132312132</t>
  </si>
  <si>
    <t>Hloubení nezapažených rýh šířky do 800 mm v nesoudržných horninách třídy těžitelnosti II skupiny 4 ručně</t>
  </si>
  <si>
    <t>m3</t>
  </si>
  <si>
    <t>4</t>
  </si>
  <si>
    <t>3</t>
  </si>
  <si>
    <t>1392211614</t>
  </si>
  <si>
    <t>VV</t>
  </si>
  <si>
    <t>2*(2,50*0,50*0,20) "okap. chodník</t>
  </si>
  <si>
    <t>Součet</t>
  </si>
  <si>
    <t>16</t>
  </si>
  <si>
    <t>Přemístění výkopku</t>
  </si>
  <si>
    <t>162211321</t>
  </si>
  <si>
    <t>Vodorovné přemístění výkopku z horniny třídy těžitelnosti II skupiny 4 a 5 stavebním kolečkem do 10 m</t>
  </si>
  <si>
    <t>-1478134694</t>
  </si>
  <si>
    <t>hlrr "odvoz přebytečné zeminy</t>
  </si>
  <si>
    <t>162211329</t>
  </si>
  <si>
    <t>Příplatek k vodorovnému přemístění výkopku z horniny třídy těžitelnosti II skupiny 4 a 5 stavebním kolečkem za každých dalších 10 m</t>
  </si>
  <si>
    <t>1367357673</t>
  </si>
  <si>
    <t>0,5*4 "Přepočtené koeficientem množství</t>
  </si>
  <si>
    <t>162751117</t>
  </si>
  <si>
    <t>Vodorovné přemístění přes 9 000 do 10000 m výkopku/sypaniny z horniny třídy těžitelnosti I skupiny 1 až 3</t>
  </si>
  <si>
    <t>-2102870532</t>
  </si>
  <si>
    <t>5</t>
  </si>
  <si>
    <t>162751119</t>
  </si>
  <si>
    <t>Příplatek k vodorovnému přemístění výkopku/sypaniny z horniny třídy těžitelnosti I skupiny 1 až 3 ZKD 1000 m přes 10000 m</t>
  </si>
  <si>
    <t>1563655799</t>
  </si>
  <si>
    <t>17</t>
  </si>
  <si>
    <t>Konstrukce ze zemin</t>
  </si>
  <si>
    <t>6</t>
  </si>
  <si>
    <t>171201221</t>
  </si>
  <si>
    <t>Poplatek za uložení na skládce (skládkovné) zeminy a kamení kód odpadu 17 05 04</t>
  </si>
  <si>
    <t>t</t>
  </si>
  <si>
    <t>-1632649193</t>
  </si>
  <si>
    <t>0,5*1,8 "Přepočtené koeficientem množství</t>
  </si>
  <si>
    <t>18</t>
  </si>
  <si>
    <t>Zemní práce - povrchové úpravy terénu</t>
  </si>
  <si>
    <t>7</t>
  </si>
  <si>
    <t>181411131</t>
  </si>
  <si>
    <t>Založení parkového trávníku výsevem pl do 1000 m2 v rovině a ve svahu do 1:5</t>
  </si>
  <si>
    <t>m2</t>
  </si>
  <si>
    <t>261784058</t>
  </si>
  <si>
    <t>(10,0*2,0)*2 "úprava poškozených ploch (předpoklad)</t>
  </si>
  <si>
    <t>8</t>
  </si>
  <si>
    <t>M</t>
  </si>
  <si>
    <t>00572410</t>
  </si>
  <si>
    <t>osivo směs travní parková</t>
  </si>
  <si>
    <t>kg</t>
  </si>
  <si>
    <t>-196163180</t>
  </si>
  <si>
    <t>40*0,015 "Přepočtené koeficientem množství</t>
  </si>
  <si>
    <t>9</t>
  </si>
  <si>
    <t>182303111</t>
  </si>
  <si>
    <t>Doplnění zeminy nebo substrátu na travnatých plochách tl do 50 mm rovina v rovinně a svahu do 1:5</t>
  </si>
  <si>
    <t>830091203</t>
  </si>
  <si>
    <t>40</t>
  </si>
  <si>
    <t>10</t>
  </si>
  <si>
    <t>10364101</t>
  </si>
  <si>
    <t>zemina pro terénní úpravy - ornice</t>
  </si>
  <si>
    <t>514434476</t>
  </si>
  <si>
    <t>11</t>
  </si>
  <si>
    <t>183403111</t>
  </si>
  <si>
    <t>Obdělání půdy nakopáním na hl přes 0,05 do 0,1 m v rovině a svahu do 1:5</t>
  </si>
  <si>
    <t>-137701444</t>
  </si>
  <si>
    <t>183403153</t>
  </si>
  <si>
    <t>Obdělání půdy hrabáním v rovině a svahu do 1:5</t>
  </si>
  <si>
    <t>724708801</t>
  </si>
  <si>
    <t>183403161</t>
  </si>
  <si>
    <t>Obdělání půdy válením v rovině a svahu do 1:5</t>
  </si>
  <si>
    <t>882314447</t>
  </si>
  <si>
    <t>Svislé a kompletní konstrukce</t>
  </si>
  <si>
    <t>31</t>
  </si>
  <si>
    <t>Zdi pozemních staveb</t>
  </si>
  <si>
    <t>14</t>
  </si>
  <si>
    <t>310271035</t>
  </si>
  <si>
    <t>Zazdívka otvorů ve zdivu nadzákladovém pl do 1 m2 pórobetonovými tvárnicemi přes P2 do P4 na tenkovrstvou maltu tl 300 m</t>
  </si>
  <si>
    <t>-750104618</t>
  </si>
  <si>
    <t>0,35*1,70 "dozdívka mezery mezi boční zídkou a obvodovým panelem</t>
  </si>
  <si>
    <t>15</t>
  </si>
  <si>
    <t>311272141</t>
  </si>
  <si>
    <t>Zdivo z pórobetonových tvárnic na pero a drážku přes P2 do P4 přes 450 do 600 kg/m3 na tenkovrstvou maltu tl 250 mm</t>
  </si>
  <si>
    <t>1368882863</t>
  </si>
  <si>
    <t>(3,30-1,10)*2,10 "dozdívka vstupní otvor (vč. ukotvení ke stáv. konstrukcím)</t>
  </si>
  <si>
    <t>317142422</t>
  </si>
  <si>
    <t>Překlad nenosný pórobetonový š 100 mm v do 250 mm na tenkovrstvou maltu dl přes 1000 do 1250 mm</t>
  </si>
  <si>
    <t>kus</t>
  </si>
  <si>
    <t>160157875</t>
  </si>
  <si>
    <t>1 "ozn. P1</t>
  </si>
  <si>
    <t>317941121</t>
  </si>
  <si>
    <t>Osazování ocelových válcovaných nosníků na zdivu I, IE, U, UE nebo L do č. 12 nebo výšky do 120 mm</t>
  </si>
  <si>
    <t>718100900</t>
  </si>
  <si>
    <t>8,94/1000 "překlad ozn. Z5</t>
  </si>
  <si>
    <t>13010422</t>
  </si>
  <si>
    <t>úhelník ocelový rovnostranný jakost S235JR (11 375) 50x50x6mm</t>
  </si>
  <si>
    <t>609329371</t>
  </si>
  <si>
    <t>34</t>
  </si>
  <si>
    <t>Stěny a příčky</t>
  </si>
  <si>
    <t>19</t>
  </si>
  <si>
    <t>342272225</t>
  </si>
  <si>
    <t>Příčka z pórobetonových hladkých tvárnic na tenkovrstvou maltu tl 100 mm</t>
  </si>
  <si>
    <t>-1692770440</t>
  </si>
  <si>
    <t>(1,75+1,675)*2,60-0,80*1,97 "příčka komory</t>
  </si>
  <si>
    <t>20</t>
  </si>
  <si>
    <t>342272245</t>
  </si>
  <si>
    <t>Příčka z pórobetonových hladkých tvárnic na tenkovrstvou maltu tl 150 mm</t>
  </si>
  <si>
    <t>1965085014</t>
  </si>
  <si>
    <t>(1,75+1,625)*1,20-0,60*0,60 "příčka pod podestou</t>
  </si>
  <si>
    <t>342291111</t>
  </si>
  <si>
    <t>Ukotvení příček montážní polyuretanovou pěnou tl příčky do 100 mm</t>
  </si>
  <si>
    <t>m</t>
  </si>
  <si>
    <t>933785841</t>
  </si>
  <si>
    <t>1,75+1,675 "komora</t>
  </si>
  <si>
    <t>22</t>
  </si>
  <si>
    <t>342291131</t>
  </si>
  <si>
    <t>Ukotvení příček k betonovým konstrukcím plochými kotvami</t>
  </si>
  <si>
    <t>-1583940173</t>
  </si>
  <si>
    <t>2*2,60 "komora</t>
  </si>
  <si>
    <t>2*1,18 "pod podestou</t>
  </si>
  <si>
    <t>23</t>
  </si>
  <si>
    <t>342291143</t>
  </si>
  <si>
    <t>Ukotvení příček expanzní cementovou maltou tl příčky přes 100 mm</t>
  </si>
  <si>
    <t>-893602811</t>
  </si>
  <si>
    <t>1,75+1,625 "příčka pod podestou</t>
  </si>
  <si>
    <t>Vodorovné konstrukce</t>
  </si>
  <si>
    <t>43</t>
  </si>
  <si>
    <t>Schodišťové konstrukce a rampy</t>
  </si>
  <si>
    <t>24</t>
  </si>
  <si>
    <t>434311115</t>
  </si>
  <si>
    <t>Schodišťové stupně dusané na terén z betonu tř. C 20/25 bez potěru</t>
  </si>
  <si>
    <t>-376747900</t>
  </si>
  <si>
    <t>2*3,60 "stupně</t>
  </si>
  <si>
    <t>25</t>
  </si>
  <si>
    <t>434351141</t>
  </si>
  <si>
    <t>Zřízení bednění stupňů přímočarých schodišť</t>
  </si>
  <si>
    <t>-149994141</t>
  </si>
  <si>
    <t>2*0,16*3,60+2*0,60*0,40</t>
  </si>
  <si>
    <t>26</t>
  </si>
  <si>
    <t>434351142</t>
  </si>
  <si>
    <t>Odstranění bednění stupňů přímočarých schodišť</t>
  </si>
  <si>
    <t>1170973234</t>
  </si>
  <si>
    <t>Komunikace pozemní</t>
  </si>
  <si>
    <t>56</t>
  </si>
  <si>
    <t>Podkladní vrstvy komunikací, letišť a ploch</t>
  </si>
  <si>
    <t>27</t>
  </si>
  <si>
    <t>566901134</t>
  </si>
  <si>
    <t>Vyspravení podkladu po překopech inženýrských sítí plochy do 15 m2 štěrkodrtí tl. 250 mm</t>
  </si>
  <si>
    <t>-413946625</t>
  </si>
  <si>
    <t>3,60*0,20 "okraj chodníku oprava</t>
  </si>
  <si>
    <t>57</t>
  </si>
  <si>
    <t>Kryty pozemních komunikací, letišť a ploch z kameniva nebo živičné</t>
  </si>
  <si>
    <t>28</t>
  </si>
  <si>
    <t>572360112</t>
  </si>
  <si>
    <t>Vyspravení krytu komunikací po překopech pl do 15 m2 studenou asfaltovou směsí tl přes 40 do 60 mm</t>
  </si>
  <si>
    <t>-1422710926</t>
  </si>
  <si>
    <t>Úpravy povrchů, podlahy a osazování výplní</t>
  </si>
  <si>
    <t>61</t>
  </si>
  <si>
    <t>Úprava povrchů vnitřních</t>
  </si>
  <si>
    <t>29</t>
  </si>
  <si>
    <t>611325422</t>
  </si>
  <si>
    <t>Oprava vnitřní vápenocementové štukové omítky tl jádrové omítky do 20 mm a tl štuku do 3 mm stropů v rozsahu plochy přes 10 do 30 %</t>
  </si>
  <si>
    <t>2143663025</t>
  </si>
  <si>
    <t>1,80*4,05 "strop mezipodesta</t>
  </si>
  <si>
    <t>1,80*4,05 "mezipodesta 1PP</t>
  </si>
  <si>
    <t>30</t>
  </si>
  <si>
    <t>612142001</t>
  </si>
  <si>
    <t>Pletivo sklovláknité vnitřních stěn vtlačené do tmelu</t>
  </si>
  <si>
    <t>-892281398</t>
  </si>
  <si>
    <t>3,30*2,10 "vstupní stěna dozdívka</t>
  </si>
  <si>
    <t>-1,10*2,10 "odpočet dveří</t>
  </si>
  <si>
    <t>(2*2,10+1,10)*0,10 "ostění dveří</t>
  </si>
  <si>
    <t>(1,75+1,775)*2,60+(1,675+1,65)*2,60-2*0,80*1,97 "příčka komory</t>
  </si>
  <si>
    <t>(1,75+1,775)*1,20-0,60*0,60 "příčka pod podestou</t>
  </si>
  <si>
    <t>612311131</t>
  </si>
  <si>
    <t>Vápenný štuk vnitřních stěn tloušťky do 3 mm</t>
  </si>
  <si>
    <t>-750441858</t>
  </si>
  <si>
    <t>32</t>
  </si>
  <si>
    <t>612325301</t>
  </si>
  <si>
    <t>Vápenocementová hladká omítka ostění nebo nadpraží</t>
  </si>
  <si>
    <t>-1149318083</t>
  </si>
  <si>
    <t>(2*2,10+1,10)*0,25 "dveře</t>
  </si>
  <si>
    <t>33</t>
  </si>
  <si>
    <t>612325422</t>
  </si>
  <si>
    <t>Oprava vnitřní vápenocementové štukové omítky tl jádrové omítky do 20 mm a tl štuku do 3 mm stěn v rozsahu plochy přes 10 do 30 %</t>
  </si>
  <si>
    <t>-1465334976</t>
  </si>
  <si>
    <t>(2*1,80+4,05)*1,18 "1PP - pod mezipodestou</t>
  </si>
  <si>
    <t>(2*1,80+4,05)*2,60-3,30*2,10 "1NP mezipodesta</t>
  </si>
  <si>
    <t>619991001</t>
  </si>
  <si>
    <t>Zakrytí podlahy PE fólií</t>
  </si>
  <si>
    <t>-1380917519</t>
  </si>
  <si>
    <t>2,30*1,80 "zádveří</t>
  </si>
  <si>
    <t>4,05*1,50+1,80*2,30 "1PP</t>
  </si>
  <si>
    <t>35</t>
  </si>
  <si>
    <t>619995001</t>
  </si>
  <si>
    <t>Začištění omítek kolem oken, dveří, podlah nebo obkladů</t>
  </si>
  <si>
    <t>-125844443</t>
  </si>
  <si>
    <t>2*2,10+2,30 "dozdívka vstup. otvoru</t>
  </si>
  <si>
    <t>2*1,75+1,775+2*2,60 "nová příčka ve schodišti</t>
  </si>
  <si>
    <t>1,65+1,675+2*2,60 "nová příčka v komoře</t>
  </si>
  <si>
    <t>1,75+1,775+2*1,20 "příčka pod podestou</t>
  </si>
  <si>
    <t>62</t>
  </si>
  <si>
    <t>Úprava povrchů vnějších</t>
  </si>
  <si>
    <t>36</t>
  </si>
  <si>
    <t>621131121</t>
  </si>
  <si>
    <t>Penetrační nátěr vnějších podhledů nanášený ručně</t>
  </si>
  <si>
    <t>-575261508</t>
  </si>
  <si>
    <t>2*1,50*0,20 "venkovní vstupní podesta</t>
  </si>
  <si>
    <t>37</t>
  </si>
  <si>
    <t>621142001</t>
  </si>
  <si>
    <t>Sklovláknité pletivo vnějších podhledů vtlačené do tmelu</t>
  </si>
  <si>
    <t>-1371782712</t>
  </si>
  <si>
    <t>2*1,50*0,20 "přesahy panelu venkovní vstupní podesty</t>
  </si>
  <si>
    <t>38</t>
  </si>
  <si>
    <t>621331141</t>
  </si>
  <si>
    <t>Cementová omítka štuková dvouvrstvá vnějších podhledů nanášená ručně</t>
  </si>
  <si>
    <t>906604594</t>
  </si>
  <si>
    <t>39</t>
  </si>
  <si>
    <t>622131121</t>
  </si>
  <si>
    <t>Penetrační nátěr vnějších stěn nanášený ručně</t>
  </si>
  <si>
    <t>-1318661150</t>
  </si>
  <si>
    <t>3,30*2,10 "vstupní stěna dozdívka zvenku</t>
  </si>
  <si>
    <t>(2*1,55+0,30)*1,70+(0,30+1,55)*0,20-0,40*0,60 "boční zídka s HDS</t>
  </si>
  <si>
    <t>2*(1,60*0,50+0,60*0,25) "boky vstupní podesty</t>
  </si>
  <si>
    <t>622142001</t>
  </si>
  <si>
    <t>Sklovláknité pletivo vnějších stěn vtlačené do tmelu</t>
  </si>
  <si>
    <t>936014884</t>
  </si>
  <si>
    <t>2*(1,60*0,50+0,60*0,25) "boky venkovní vstupní podesty</t>
  </si>
  <si>
    <t>41</t>
  </si>
  <si>
    <t>622143003</t>
  </si>
  <si>
    <t>Montáž omítkových plastových nebo pozinkovaných rohových profilů</t>
  </si>
  <si>
    <t>-1841496921</t>
  </si>
  <si>
    <t>2,10 "vstupní dveře zvenku</t>
  </si>
  <si>
    <t>2,10+2,60 "zádveří - zevnitř</t>
  </si>
  <si>
    <t>4*0,15 "vent. otvor komora</t>
  </si>
  <si>
    <t>1,20 "příčka pod podestou</t>
  </si>
  <si>
    <t>2*(1,50+0,20) "hrany venkovní mezipodesty</t>
  </si>
  <si>
    <t>42</t>
  </si>
  <si>
    <t>19416052</t>
  </si>
  <si>
    <t>profil rohový Al s výztužnou tkaninou š 100/150mm</t>
  </si>
  <si>
    <t>-855350056</t>
  </si>
  <si>
    <t>12*1,1 "Přepočtené koeficientem množství</t>
  </si>
  <si>
    <t>622143004</t>
  </si>
  <si>
    <t>Montáž omítkových samolepících začišťovacích profilů pro spojení s okenním rámem</t>
  </si>
  <si>
    <t>1282759675</t>
  </si>
  <si>
    <t>2*(2*2,10+1,10) "vstupní dveře (zvenku+zevnitř)</t>
  </si>
  <si>
    <t>44</t>
  </si>
  <si>
    <t>59051476</t>
  </si>
  <si>
    <t>profil napojovací okenní PVC s výztužnou tkaninou 9mm</t>
  </si>
  <si>
    <t>-530369105</t>
  </si>
  <si>
    <t>10,6*1,05 "Přepočtené koeficientem množství</t>
  </si>
  <si>
    <t>45</t>
  </si>
  <si>
    <t>622331111</t>
  </si>
  <si>
    <t>Cementová omítka hrubá jednovrstvá zatřená vnějších stěn nanášená ručně</t>
  </si>
  <si>
    <t>309090610</t>
  </si>
  <si>
    <t>(2*1,55+0,30)*1,70+(0,30+1,55)*0,20-0,40*0,60 "vyrovnání podkladu boční zídka s HDS</t>
  </si>
  <si>
    <t>46</t>
  </si>
  <si>
    <t>622331141</t>
  </si>
  <si>
    <t>Cementová omítka štuková dvouvrstvá vnějších stěn nanášená ručně</t>
  </si>
  <si>
    <t>1161921622</t>
  </si>
  <si>
    <t>47</t>
  </si>
  <si>
    <t>622335113</t>
  </si>
  <si>
    <t>Oprava cementové štukové omítky vnějších stěn v rozsahu přes 30 do 50 %</t>
  </si>
  <si>
    <t>223668406</t>
  </si>
  <si>
    <t>4,20*0,50 "fasáda pro demontáži stříšky</t>
  </si>
  <si>
    <t>48</t>
  </si>
  <si>
    <t>629991012</t>
  </si>
  <si>
    <t>Zakrytí výplní otvorů fólií přilepenou na začišťovací lišty</t>
  </si>
  <si>
    <t>-614743458</t>
  </si>
  <si>
    <t>2*1,10*2,10 "dveře (zvenku+zevnitř)</t>
  </si>
  <si>
    <t>49</t>
  </si>
  <si>
    <t>629995101</t>
  </si>
  <si>
    <t>Očištění vnějších ploch tlakovou vodou</t>
  </si>
  <si>
    <t>-702932588</t>
  </si>
  <si>
    <t>4,20*3,00 "vstupní modul</t>
  </si>
  <si>
    <t>1,10*2,10 "odpočet vstup. otvoru</t>
  </si>
  <si>
    <t>(2*2,10+1,10)*0,10 "ostění vstup. otvoru</t>
  </si>
  <si>
    <t>(2*1,55+0,30)*1,70 "zídka s HDS</t>
  </si>
  <si>
    <t>63</t>
  </si>
  <si>
    <t>Podlahy a podlahové konstrukce</t>
  </si>
  <si>
    <t>50</t>
  </si>
  <si>
    <t>631311121</t>
  </si>
  <si>
    <t>Doplnění dosavadních mazanin betonem prostým plochy do 1 m2 tloušťky do 80 mm</t>
  </si>
  <si>
    <t>-1042443929</t>
  </si>
  <si>
    <t>0,90*0,45*0,08 "doplnění prohlubně pro rošt na venkovní podestě</t>
  </si>
  <si>
    <t>3,30*0,25*0,10 "doplnění rýhy v podlaze pod vybourání vstupní stěny</t>
  </si>
  <si>
    <t>51</t>
  </si>
  <si>
    <t>631351101</t>
  </si>
  <si>
    <t>Zřízení bednění rýh a hran v podlahách</t>
  </si>
  <si>
    <t>1714507502</t>
  </si>
  <si>
    <t>3,55+1,55 "venk. podesta</t>
  </si>
  <si>
    <t>52</t>
  </si>
  <si>
    <t>631351102</t>
  </si>
  <si>
    <t>Odstranění bednění rýh a hran v podlahách</t>
  </si>
  <si>
    <t>-1695869711</t>
  </si>
  <si>
    <t>53</t>
  </si>
  <si>
    <t>632452512</t>
  </si>
  <si>
    <t>Cementový rychletuhnoucí potěr ze suchých směsí tl přes 10 do 15 mm</t>
  </si>
  <si>
    <t>-827308461</t>
  </si>
  <si>
    <t>1,55*3,525 "venkovní podesta - vyrovnávací a spádový potěr 0-15 mm</t>
  </si>
  <si>
    <t>54</t>
  </si>
  <si>
    <t>637111113</t>
  </si>
  <si>
    <t>Okapový chodník ze štěrkopísku tl 200 mm s udusáním</t>
  </si>
  <si>
    <t>884859500</t>
  </si>
  <si>
    <t>2*2,50*0,50 "okap. chodník - podsyp</t>
  </si>
  <si>
    <t>55</t>
  </si>
  <si>
    <t>637211134</t>
  </si>
  <si>
    <t>Okapový chodník z betonových dlaždic tl 50 mm do kameniva</t>
  </si>
  <si>
    <t>1947115706</t>
  </si>
  <si>
    <t>2*2,50*0,50 "okap. chodník</t>
  </si>
  <si>
    <t>64</t>
  </si>
  <si>
    <t>Osazování výplní otvorů</t>
  </si>
  <si>
    <t>642942111</t>
  </si>
  <si>
    <t>Osazování zárubní nebo rámů dveřních kovových do 2,5 m2 na MC</t>
  </si>
  <si>
    <t>294481635</t>
  </si>
  <si>
    <t>1 "dveře D3</t>
  </si>
  <si>
    <t>55331482</t>
  </si>
  <si>
    <t>zárubeň jednokřídlá ocelová pro zdění tl stěny 75-100mm rozměru 800/1970, 2100mm</t>
  </si>
  <si>
    <t>-1087133733</t>
  </si>
  <si>
    <t>58</t>
  </si>
  <si>
    <t>644941111</t>
  </si>
  <si>
    <t>Osazování ventilačních mřížek velikosti do 150 x 200 mm</t>
  </si>
  <si>
    <t>-1809489636</t>
  </si>
  <si>
    <t>1 "ozn. Vp1</t>
  </si>
  <si>
    <t>59</t>
  </si>
  <si>
    <t>56245611</t>
  </si>
  <si>
    <t>mřížka větrací hranatá plast se síťovinou 150x150mm</t>
  </si>
  <si>
    <t>1354258718</t>
  </si>
  <si>
    <t>Ostatní konstrukce a práce, bourání</t>
  </si>
  <si>
    <t>91</t>
  </si>
  <si>
    <t>Doplňující konstrukce a práce pozemních komunikací, letišť a ploch</t>
  </si>
  <si>
    <t>60</t>
  </si>
  <si>
    <t>919735123</t>
  </si>
  <si>
    <t>Řezání stávajícího betonového krytu hl přes 100 do 150 mm</t>
  </si>
  <si>
    <t>-507930261</t>
  </si>
  <si>
    <t>3,6 "chodník okraj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</si>
  <si>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</si>
  <si>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</si>
  <si>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</si>
  <si>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</si>
  <si>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50979639</t>
  </si>
  <si>
    <t>4,05*5,25 "schod. prostor 1PP</t>
  </si>
  <si>
    <t>4,05*5,25 "schod. prostor 1NP</t>
  </si>
  <si>
    <t>959R01</t>
  </si>
  <si>
    <t>Kontrastní označení stupňů dle ČSN 73 4001</t>
  </si>
  <si>
    <t>-216707986</t>
  </si>
  <si>
    <t>2 "venkovní schodiště</t>
  </si>
  <si>
    <t>96</t>
  </si>
  <si>
    <t>Bourání konstrukcí</t>
  </si>
  <si>
    <t>962032240</t>
  </si>
  <si>
    <t>Bourání zdiva z cihel pálených nebo vápenopískových na MC do 1 m3</t>
  </si>
  <si>
    <t>400063825</t>
  </si>
  <si>
    <t>3*(0,40*0,60/2)*0,30 "podezdívka stupňů venkovního schodiště (předpoklad)</t>
  </si>
  <si>
    <t>963042819R</t>
  </si>
  <si>
    <t>Bourání schodišťových stupňů železobetonových prefabrikovaných</t>
  </si>
  <si>
    <t>949899695</t>
  </si>
  <si>
    <t>3*3,30 "vstupní schodiště - beton. prefabrikované stupně (L profily)</t>
  </si>
  <si>
    <t>65</t>
  </si>
  <si>
    <t>963051113</t>
  </si>
  <si>
    <t>Bourání ŽB stropů deskových tl přes 80 mm</t>
  </si>
  <si>
    <t>-480514927</t>
  </si>
  <si>
    <t>1,50*3,70*0,10 "stříška zadního vstupu</t>
  </si>
  <si>
    <t>66</t>
  </si>
  <si>
    <t>965042131</t>
  </si>
  <si>
    <t>Bourání podkladů pod dlažby nebo mazanin betonových nebo z litého asfaltu tl do 100 mm pl do 4 m2</t>
  </si>
  <si>
    <t>1010161462</t>
  </si>
  <si>
    <t>(3,55*1,50+3,30*0,10)*0,05 "venkovní podesta (předpoklad)</t>
  </si>
  <si>
    <t>67</t>
  </si>
  <si>
    <t>965081323</t>
  </si>
  <si>
    <t>Bourání podlah z dlaždic betonových, teracových nebo čedičových tl do 25 mm plochy přes 1 m2</t>
  </si>
  <si>
    <t>184581966</t>
  </si>
  <si>
    <t>3,55*1,50+3,30*0,10 "venkovní podesta</t>
  </si>
  <si>
    <t>68</t>
  </si>
  <si>
    <t>968072456</t>
  </si>
  <si>
    <t>Vybourání kovových dveřních zárubní pl přes 2 m2</t>
  </si>
  <si>
    <t>-1925043216</t>
  </si>
  <si>
    <t>3,30*2,10 "vstupní stěna prosklená</t>
  </si>
  <si>
    <t>97</t>
  </si>
  <si>
    <t>Prorážení otvorů a ostatní bourací práce</t>
  </si>
  <si>
    <t>69</t>
  </si>
  <si>
    <t>974082115</t>
  </si>
  <si>
    <t>Vysekání rýh pro ploché vodiče v omítce MV nebo MVC stěn š do 100 mm</t>
  </si>
  <si>
    <t>-1741072292</t>
  </si>
  <si>
    <t>2,60+0,50 "pro příčku komory</t>
  </si>
  <si>
    <t>70</t>
  </si>
  <si>
    <t>974082116</t>
  </si>
  <si>
    <t>Vysekání rýh pro ploché vodiče v omítce MV nebo MVC stěn š do 150 mm</t>
  </si>
  <si>
    <t>1469323525</t>
  </si>
  <si>
    <t>2*1,20 "pro příčku pod podestou</t>
  </si>
  <si>
    <t>71</t>
  </si>
  <si>
    <t>974082175</t>
  </si>
  <si>
    <t>Vysekání rýh pro ploché vodiče v omítce MV nebo MVC stropů š do 100 mm</t>
  </si>
  <si>
    <t>-1458685373</t>
  </si>
  <si>
    <t>1,75+1,675 "pro příčku komory</t>
  </si>
  <si>
    <t>72</t>
  </si>
  <si>
    <t>974082176</t>
  </si>
  <si>
    <t>Vysekání rýh pro ploché vodiče v omítce MV nebo MVC stropů š do 150 mm</t>
  </si>
  <si>
    <t>-1959921635</t>
  </si>
  <si>
    <t>1,75+1,625 "pro příčku pod podestou</t>
  </si>
  <si>
    <t>73</t>
  </si>
  <si>
    <t>975111111</t>
  </si>
  <si>
    <t>Zřízení plošného podchycení konstrukcí systémovými samostatnými stojkami v do 4 m zatížení do 6 kPa</t>
  </si>
  <si>
    <t>475738477</t>
  </si>
  <si>
    <t>1,50*3,70 "stříška zadního vstupu - provizorní zajištění při postupném odbourávání</t>
  </si>
  <si>
    <t>74</t>
  </si>
  <si>
    <t>975111113</t>
  </si>
  <si>
    <t>Odstranění plošného podchycení konstrukcí systémovými samostatnými stojkami v do 4 m zatížení do 6 kPa</t>
  </si>
  <si>
    <t>-1920780258</t>
  </si>
  <si>
    <t>75</t>
  </si>
  <si>
    <t>977332121</t>
  </si>
  <si>
    <t>Frézování drážek ve stěnách z cihel včetně omítky do 30x30 mm</t>
  </si>
  <si>
    <t>-1727779989</t>
  </si>
  <si>
    <t>5 "elektroinstalace v nových příčkách - komora</t>
  </si>
  <si>
    <t>76</t>
  </si>
  <si>
    <t>978011141</t>
  </si>
  <si>
    <t>Otlučení (osekání) vnitřní vápenné nebo vápenocementové omítky stropů v rozsahu přes 10 do 30 %</t>
  </si>
  <si>
    <t>-608980075</t>
  </si>
  <si>
    <t>77</t>
  </si>
  <si>
    <t>978013141</t>
  </si>
  <si>
    <t>Otlučení (osekání) vnitřní vápenné nebo vápenocementové omítky stěn v rozsahu přes 10 do 30 %</t>
  </si>
  <si>
    <t>-1414679024</t>
  </si>
  <si>
    <t>78</t>
  </si>
  <si>
    <t>978013191</t>
  </si>
  <si>
    <t>Otlučení (osekání) vnitřní vápenné nebo vápenocementové omítky stěn v rozsahu přes 50 do 100 %</t>
  </si>
  <si>
    <t>-801865960</t>
  </si>
  <si>
    <t>(2*2,10+3,30)*0,25 "ostění vstupního otvoru</t>
  </si>
  <si>
    <t>79</t>
  </si>
  <si>
    <t>978036161</t>
  </si>
  <si>
    <t>Otlučení (osekání) cementových omítek vnějších ploch v rozsahu přes 40 do 50 %</t>
  </si>
  <si>
    <t>339537167</t>
  </si>
  <si>
    <t>80</t>
  </si>
  <si>
    <t>978059361</t>
  </si>
  <si>
    <t>Bourání obkladů z mozaiky plochy přes 1 m2</t>
  </si>
  <si>
    <t>1882475248</t>
  </si>
  <si>
    <t>2*(1,30+0,30)*1,70 "venkovní zídka s HDS</t>
  </si>
  <si>
    <t>81</t>
  </si>
  <si>
    <t>993211111</t>
  </si>
  <si>
    <t>Dovoz a odvoz systémových stojek včetně nosníků pro podchycování konstrukcí do 10 km včetně naložení a složení</t>
  </si>
  <si>
    <t>60915320</t>
  </si>
  <si>
    <t>82</t>
  </si>
  <si>
    <t>993211119</t>
  </si>
  <si>
    <t>Příplatek k ceně dovozu a odvozu systémových stojek včetně nosníků pro podchycování konstrukcí ZKD 10 km přes 10 km</t>
  </si>
  <si>
    <t>-1333033222</t>
  </si>
  <si>
    <t>5,55*2 "Přepočtené koeficientem množství</t>
  </si>
  <si>
    <t>997</t>
  </si>
  <si>
    <t>Přesun sutě</t>
  </si>
  <si>
    <t>83</t>
  </si>
  <si>
    <t>997013151</t>
  </si>
  <si>
    <t>Vnitrostaveništní doprava suti a vybouraných hmot pro budovy v do 6 m s omezením mechanizace</t>
  </si>
  <si>
    <t>-1537133847</t>
  </si>
  <si>
    <t>84</t>
  </si>
  <si>
    <t>997013501</t>
  </si>
  <si>
    <t>Odvoz suti a vybouraných hmot na skládku nebo meziskládku do 1 km se složením</t>
  </si>
  <si>
    <t>-873176235</t>
  </si>
  <si>
    <t>85</t>
  </si>
  <si>
    <t>997013509</t>
  </si>
  <si>
    <t>Příplatek k odvozu suti a vybouraných hmot na skládku ZKD 1 km přes 1 km</t>
  </si>
  <si>
    <t>133840443</t>
  </si>
  <si>
    <t>86</t>
  </si>
  <si>
    <t>997013631</t>
  </si>
  <si>
    <t>Poplatek za uložení na skládce (skládkovné) stavebního odpadu směsného kód odpadu 17 09 04</t>
  </si>
  <si>
    <t>736874092</t>
  </si>
  <si>
    <t>998</t>
  </si>
  <si>
    <t>Přesun hmot</t>
  </si>
  <si>
    <t>87</t>
  </si>
  <si>
    <t>998011011</t>
  </si>
  <si>
    <t>Přesun hmot pro budovy zděné s omezením mechanizace pro budovy v přes 24 do 36 m</t>
  </si>
  <si>
    <t>863528535</t>
  </si>
  <si>
    <t>PSV</t>
  </si>
  <si>
    <t>Práce a dodávky PSV</t>
  </si>
  <si>
    <t>711</t>
  </si>
  <si>
    <t>Izolace proti vodě, vlhkosti a plynům</t>
  </si>
  <si>
    <t>88</t>
  </si>
  <si>
    <t>711113117</t>
  </si>
  <si>
    <t>Izolace proti vlhkosti na vodorovné ploše za studena těsnicí stěrkou jednosložkovou na bázi cementu</t>
  </si>
  <si>
    <t>-1349969120</t>
  </si>
  <si>
    <t>1,50*3,525+(0,30+0,30)*3,60 "podesta a stupně</t>
  </si>
  <si>
    <t>89</t>
  </si>
  <si>
    <t>711113127</t>
  </si>
  <si>
    <t>Izolace proti vlhkosti na svislé ploše za studena těsnicí stěrkou jednosložkovou na bázi cementu</t>
  </si>
  <si>
    <t>13262514</t>
  </si>
  <si>
    <t>(3,525+1,50+0,20)*0,10 "soklík podesta</t>
  </si>
  <si>
    <t>3*0,16*3,60 "stupně</t>
  </si>
  <si>
    <t>90</t>
  </si>
  <si>
    <t>998711211</t>
  </si>
  <si>
    <t>Přesun hmot procentní pro izolace proti vodě, vlhkosti a plynům s omezením mechanizace v objektech v do 6 m</t>
  </si>
  <si>
    <t>%</t>
  </si>
  <si>
    <t>-1848857466</t>
  </si>
  <si>
    <t>741</t>
  </si>
  <si>
    <t>Elektroinstalace - silnoproud</t>
  </si>
  <si>
    <t>741112061</t>
  </si>
  <si>
    <t>Montáž krabice přístrojová zapuštěná plastová kruhová</t>
  </si>
  <si>
    <t>-1952098985</t>
  </si>
  <si>
    <t>92</t>
  </si>
  <si>
    <t>34571450</t>
  </si>
  <si>
    <t>krabice pod omítku PVC přístrojová kruhová D 70mm</t>
  </si>
  <si>
    <t>1038038995</t>
  </si>
  <si>
    <t>93</t>
  </si>
  <si>
    <t>741112101</t>
  </si>
  <si>
    <t>Montáž rozvodka zapuštěná plastová kruhová</t>
  </si>
  <si>
    <t>-400551553</t>
  </si>
  <si>
    <t>94</t>
  </si>
  <si>
    <t>34571521</t>
  </si>
  <si>
    <t>krabice pod omítku PVC odbočná kruhová D 70mm s víčkem a svorkovnicí</t>
  </si>
  <si>
    <t>-1636993063</t>
  </si>
  <si>
    <t>741122015</t>
  </si>
  <si>
    <t>Montáž kabel Cu bez ukončení uložený pod omítku plný kulatý 3x1,5 mm2 (např. CYKY)</t>
  </si>
  <si>
    <t>-1140050826</t>
  </si>
  <si>
    <t>741122211</t>
  </si>
  <si>
    <t>Montáž kabel Cu plný kulatý žíla 3x1,5 až 6 mm2 uložený volně (např. CYKY)</t>
  </si>
  <si>
    <t>1125798547</t>
  </si>
  <si>
    <t>34111258R</t>
  </si>
  <si>
    <t>kabel silový 1-CXKH-R B2caS1d0 3Jx1,5</t>
  </si>
  <si>
    <t>24813296</t>
  </si>
  <si>
    <t>98</t>
  </si>
  <si>
    <t>741130001</t>
  </si>
  <si>
    <t>Ukončení vodič izolovaný do 2,5 mm2 v rozváděči nebo na přístroji</t>
  </si>
  <si>
    <t>-1574153471</t>
  </si>
  <si>
    <t>99</t>
  </si>
  <si>
    <t>741310201</t>
  </si>
  <si>
    <t>Montáž spínač (polo)zapuštěný šroubové připojení 1-jednopólový se zapojením vodičů</t>
  </si>
  <si>
    <t>-777072552</t>
  </si>
  <si>
    <t>1 "komora</t>
  </si>
  <si>
    <t>100</t>
  </si>
  <si>
    <t>34535000</t>
  </si>
  <si>
    <t>spínač kompletní, zapuštěný, jednopólový, řazení 1, šroubové svorky</t>
  </si>
  <si>
    <t>-2097217798</t>
  </si>
  <si>
    <t>101</t>
  </si>
  <si>
    <t>741372021</t>
  </si>
  <si>
    <t>Montáž svítidlo LED interiérové přisazené nástěnné hranaté nebo kruhové do 0,09 m2 se zapojením vodičů</t>
  </si>
  <si>
    <t>149242040</t>
  </si>
  <si>
    <t>102</t>
  </si>
  <si>
    <t>34825001</t>
  </si>
  <si>
    <t>svítidlo interiérové stropní přisazené kruhové D 200-300mm 1300-2000lm</t>
  </si>
  <si>
    <t>2013321937</t>
  </si>
  <si>
    <t>103</t>
  </si>
  <si>
    <t>741810001</t>
  </si>
  <si>
    <t>Celková prohlídka elektrického rozvodu a zařízení do 100 000,- Kč</t>
  </si>
  <si>
    <t>-1367806700</t>
  </si>
  <si>
    <t>1 "revize elektro</t>
  </si>
  <si>
    <t>104</t>
  </si>
  <si>
    <t>741910414</t>
  </si>
  <si>
    <t>Montáž žlab kovový šířky do 250 mm bez víka</t>
  </si>
  <si>
    <t>-423399942</t>
  </si>
  <si>
    <t>12,0 "předpoklad</t>
  </si>
  <si>
    <t>105</t>
  </si>
  <si>
    <t>741910421</t>
  </si>
  <si>
    <t>Montáž žlab kovový - uzavření víkem</t>
  </si>
  <si>
    <t>-1907788465</t>
  </si>
  <si>
    <t>106</t>
  </si>
  <si>
    <t>553000001R</t>
  </si>
  <si>
    <t>žlab kabelový pozink MARS NKZI 50X250x1.00</t>
  </si>
  <si>
    <t>-1502986646</t>
  </si>
  <si>
    <t>107</t>
  </si>
  <si>
    <t>553000002R</t>
  </si>
  <si>
    <t>žlab kabelový MARS víko V250 pro NKZI 50X250x1.00</t>
  </si>
  <si>
    <t>297780593</t>
  </si>
  <si>
    <t>108</t>
  </si>
  <si>
    <t>553000003R</t>
  </si>
  <si>
    <t>žlab kabelový MARS příchytka víka VU</t>
  </si>
  <si>
    <t>1046881412</t>
  </si>
  <si>
    <t>109</t>
  </si>
  <si>
    <t>553000012R</t>
  </si>
  <si>
    <t>žlab kabelový MARS přepážka NPZ 50</t>
  </si>
  <si>
    <t>-1478640716</t>
  </si>
  <si>
    <t>110</t>
  </si>
  <si>
    <t>553000099R</t>
  </si>
  <si>
    <t>drobný montážní materiál</t>
  </si>
  <si>
    <t>-1632072307</t>
  </si>
  <si>
    <t>111</t>
  </si>
  <si>
    <t>741R0</t>
  </si>
  <si>
    <t>Napojení na stávající elektroinstalaci</t>
  </si>
  <si>
    <t>512</t>
  </si>
  <si>
    <t>351065115</t>
  </si>
  <si>
    <t>112</t>
  </si>
  <si>
    <t>973031616</t>
  </si>
  <si>
    <t>Vysekání kapes ve zdivu cihelném na MV nebo MVC pro špalíky a krabice do 100x100x50 mm</t>
  </si>
  <si>
    <t>-1112589453</t>
  </si>
  <si>
    <t>113</t>
  </si>
  <si>
    <t>974082213</t>
  </si>
  <si>
    <t>Vysekání rýh pro ploché vodiče v omítce MC stěn š do 50 mm</t>
  </si>
  <si>
    <t>-202466579</t>
  </si>
  <si>
    <t>114</t>
  </si>
  <si>
    <t>998741211</t>
  </si>
  <si>
    <t>Přesun hmot procentní pro silnoproud s omezením mechanizace v objektech v do 6 m</t>
  </si>
  <si>
    <t>1425811296</t>
  </si>
  <si>
    <t>115</t>
  </si>
  <si>
    <t>PM</t>
  </si>
  <si>
    <t>Přidružený materiál</t>
  </si>
  <si>
    <t>1507021604</t>
  </si>
  <si>
    <t>116</t>
  </si>
  <si>
    <t>ZV</t>
  </si>
  <si>
    <t>Zednické výpomoci</t>
  </si>
  <si>
    <t>1786486179</t>
  </si>
  <si>
    <t>742</t>
  </si>
  <si>
    <t>Elektroinstalace - slaboproud</t>
  </si>
  <si>
    <t>117</t>
  </si>
  <si>
    <t>742210121</t>
  </si>
  <si>
    <t>Montáž hlásiče automatického bodového</t>
  </si>
  <si>
    <t>-952081760</t>
  </si>
  <si>
    <t>118</t>
  </si>
  <si>
    <t>5908133R</t>
  </si>
  <si>
    <t>autonomní detektor kouře a požární hlásič</t>
  </si>
  <si>
    <t>-1855002306</t>
  </si>
  <si>
    <t>1 "komora (doporučení dle PBŘ)</t>
  </si>
  <si>
    <t>119</t>
  </si>
  <si>
    <t>998742111</t>
  </si>
  <si>
    <t>Přesun hmot tonážní pro slaboproud s omezením mechanizace v objektech v do 6 m</t>
  </si>
  <si>
    <t>2021545495</t>
  </si>
  <si>
    <t>764</t>
  </si>
  <si>
    <t>Konstrukce klempířské</t>
  </si>
  <si>
    <t>120</t>
  </si>
  <si>
    <t>764001821</t>
  </si>
  <si>
    <t>Demontáž krytiny ze svitků nebo tabulí do suti</t>
  </si>
  <si>
    <t>-1048949841</t>
  </si>
  <si>
    <t>3,75*1,60 "oplech stříšky</t>
  </si>
  <si>
    <t>121</t>
  </si>
  <si>
    <t>764002841</t>
  </si>
  <si>
    <t>Demontáž oplechování horních ploch zdí a nadezdívek do suti</t>
  </si>
  <si>
    <t>-1145189699</t>
  </si>
  <si>
    <t>1,4 "zídka vastupu</t>
  </si>
  <si>
    <t>122</t>
  </si>
  <si>
    <t>764002871</t>
  </si>
  <si>
    <t>Demontáž lemování zdí do suti</t>
  </si>
  <si>
    <t>1751436412</t>
  </si>
  <si>
    <t>3,8 "stříška</t>
  </si>
  <si>
    <t>123</t>
  </si>
  <si>
    <t>764214606</t>
  </si>
  <si>
    <t>Oplechování horních ploch a atik bez rohů z Pz s povrch úpravou mechanicky kotvené rš 500 mm</t>
  </si>
  <si>
    <t>532022953</t>
  </si>
  <si>
    <t>1,70 "ozn. K1</t>
  </si>
  <si>
    <t>124</t>
  </si>
  <si>
    <t>998764211</t>
  </si>
  <si>
    <t>Přesun hmot procentní pro konstrukce klempířské s omezením mechanizace v objektech v do 6 m</t>
  </si>
  <si>
    <t>1571783841</t>
  </si>
  <si>
    <t>766</t>
  </si>
  <si>
    <t>Konstrukce truhlářské</t>
  </si>
  <si>
    <t>125</t>
  </si>
  <si>
    <t>766660001</t>
  </si>
  <si>
    <t>Montáž dveřních křídel otvíravých jednokřídlových š do 0,8 m do ocelové zárubně</t>
  </si>
  <si>
    <t>1915840481</t>
  </si>
  <si>
    <t>1 "ozn. D3</t>
  </si>
  <si>
    <t>126</t>
  </si>
  <si>
    <t>61162086</t>
  </si>
  <si>
    <t>dveře jednokřídlé plné povrch laminátový plné 800x1970-2100mm (komplet dle specifikace) - ozn. D3</t>
  </si>
  <si>
    <t>-2102234163</t>
  </si>
  <si>
    <t>127</t>
  </si>
  <si>
    <t>766999R5</t>
  </si>
  <si>
    <t>Těsnící systém Illbruck - vnější uzávěr připojovací spáry oken vč. dodávky materiálu</t>
  </si>
  <si>
    <t>275589252</t>
  </si>
  <si>
    <t>2*(1,10+2,10) "vstup. dveře</t>
  </si>
  <si>
    <t>128</t>
  </si>
  <si>
    <t>766999R6</t>
  </si>
  <si>
    <t>Těsnící systém Illbruck - vnitřní uzávěr připojovací spáry oken vč. dodávky materiálu</t>
  </si>
  <si>
    <t>974413822</t>
  </si>
  <si>
    <t>129</t>
  </si>
  <si>
    <t>998766211</t>
  </si>
  <si>
    <t>Přesun hmot procentní pro kce truhlářské s omezením mechanizace v objektech v do 6 m</t>
  </si>
  <si>
    <t>98651410</t>
  </si>
  <si>
    <t>767</t>
  </si>
  <si>
    <t>Konstrukce zámečnické</t>
  </si>
  <si>
    <t>130</t>
  </si>
  <si>
    <t>Demontáž stěn a příček rámových zasklených vnitřních plochy do 6 m2</t>
  </si>
  <si>
    <t>248199168</t>
  </si>
  <si>
    <t>(1,65+1,95)*2,60 "zádveří - vnitřní prosklená příčka vč. dveří</t>
  </si>
  <si>
    <t>131</t>
  </si>
  <si>
    <t>767531211</t>
  </si>
  <si>
    <t>Montáž vstupních kovových nebo plastových rohoží čisticích zón plochy do 0,5 m2</t>
  </si>
  <si>
    <t>-798750995</t>
  </si>
  <si>
    <t>132</t>
  </si>
  <si>
    <t>69752001</t>
  </si>
  <si>
    <t>rohož vstupní provedení hliník standard 27 mm</t>
  </si>
  <si>
    <t>-966790955</t>
  </si>
  <si>
    <t>0,9*0,45 "ozn. Z3</t>
  </si>
  <si>
    <t>0,405*1,1 "Přepočtené koeficientem množství</t>
  </si>
  <si>
    <t>133</t>
  </si>
  <si>
    <t>767531821</t>
  </si>
  <si>
    <t>Demontáž rámů k čisticím rohožím</t>
  </si>
  <si>
    <t>1729354581</t>
  </si>
  <si>
    <t>2*(0,90+0,45) "venkovní podesta</t>
  </si>
  <si>
    <t>134</t>
  </si>
  <si>
    <t>767640111</t>
  </si>
  <si>
    <t>Montáž dveří ocelových nebo hliníkových vchodových jednokřídlových bez nadsvětlíku</t>
  </si>
  <si>
    <t>1465199775</t>
  </si>
  <si>
    <t>1 "Dk1</t>
  </si>
  <si>
    <t>135</t>
  </si>
  <si>
    <t>5534133R</t>
  </si>
  <si>
    <t>dveře vstupní jednokřídlé Al prosklené 1100 x 2100 mm kompletní - ozn. Dk1</t>
  </si>
  <si>
    <t>1511200122</t>
  </si>
  <si>
    <t>136</t>
  </si>
  <si>
    <t>767646411</t>
  </si>
  <si>
    <t>Montáž revizních dveří a dvířek jednokřídlových s rámem plochy do 0,5 m2</t>
  </si>
  <si>
    <t>1308798817</t>
  </si>
  <si>
    <t>0,60*0,60 "ozn. Z4</t>
  </si>
  <si>
    <t>137</t>
  </si>
  <si>
    <t>56245701</t>
  </si>
  <si>
    <t>443562202</t>
  </si>
  <si>
    <t>1 "ozn. Z4 - dle specifikace</t>
  </si>
  <si>
    <t>138</t>
  </si>
  <si>
    <t>767995R1</t>
  </si>
  <si>
    <t>D+M zábradlí vstupního schodiště (komplet dle specifikace) - ozn. Z1</t>
  </si>
  <si>
    <t>182238354</t>
  </si>
  <si>
    <t>139</t>
  </si>
  <si>
    <t>767995R2</t>
  </si>
  <si>
    <t>D+M hliníkové nájezdy pro kočárky (komplet dle specifikace) - ozn. Z2</t>
  </si>
  <si>
    <t>-326201991</t>
  </si>
  <si>
    <t>140</t>
  </si>
  <si>
    <t>767995R3</t>
  </si>
  <si>
    <t>D+M podlahová ocelová čistící rohož venkovní 900x450 mm vč. rámu - ozn. Z6</t>
  </si>
  <si>
    <t>-1008062639</t>
  </si>
  <si>
    <t>141</t>
  </si>
  <si>
    <t>767996701</t>
  </si>
  <si>
    <t>Demontáž atypických zámečnických konstrukcí řezáním hm jednotlivých dílů do 50 kg</t>
  </si>
  <si>
    <t>-1096170236</t>
  </si>
  <si>
    <t>(2*(3,5+1,15)+2*(0,50+1,30))*9,72+20,0 "demontáž ocelové konstrukce stříšky</t>
  </si>
  <si>
    <t>142</t>
  </si>
  <si>
    <t>767996R1</t>
  </si>
  <si>
    <t>Překotvení stávajícího schodišťového zábradlí do nové příčky</t>
  </si>
  <si>
    <t>590018247</t>
  </si>
  <si>
    <t>2 "schod rameno z 1PP</t>
  </si>
  <si>
    <t>143</t>
  </si>
  <si>
    <t>998767211</t>
  </si>
  <si>
    <t>Přesun hmot procentní pro zámečnické konstrukce s omezením mechanizace v objektech v do 6 m</t>
  </si>
  <si>
    <t>-889086217</t>
  </si>
  <si>
    <t>771</t>
  </si>
  <si>
    <t>Podlahy z dlaždic</t>
  </si>
  <si>
    <t>144</t>
  </si>
  <si>
    <t>771121011</t>
  </si>
  <si>
    <t>Nátěr penetrační na podlahu</t>
  </si>
  <si>
    <t>125037369</t>
  </si>
  <si>
    <t>3,525*1,55+1,10*0,10 "podesta</t>
  </si>
  <si>
    <t>145</t>
  </si>
  <si>
    <t>771474112</t>
  </si>
  <si>
    <t>Montáž soklů z dlaždic keramických rovných lepených cementovým flexibilním lepidlem v přes 65 do 90 mm</t>
  </si>
  <si>
    <t>-1003631607</t>
  </si>
  <si>
    <t>1,775+2,30-0,80-1,10+2*0,10 "sokl zádveří</t>
  </si>
  <si>
    <t>146</t>
  </si>
  <si>
    <t>59761184</t>
  </si>
  <si>
    <t>sokl keramický mrazuvzdorný povrch hladký/matný tl do 10mm výšky přes 65 do 90mm</t>
  </si>
  <si>
    <t>-1296027464</t>
  </si>
  <si>
    <t>2,375*1,1 "Přepočtené koeficientem množství</t>
  </si>
  <si>
    <t>147</t>
  </si>
  <si>
    <t>771554112</t>
  </si>
  <si>
    <t>Montáž podlah z dlaždic teracových lepených flexibilním lepidlem přes 6 do 9 ks/m2</t>
  </si>
  <si>
    <t>1569577421</t>
  </si>
  <si>
    <t>148</t>
  </si>
  <si>
    <t>59245716</t>
  </si>
  <si>
    <t>dlažba plošná terasová betonová 400x400mm tl 40mm vymývaný povrch</t>
  </si>
  <si>
    <t>-1429187922</t>
  </si>
  <si>
    <t>5,574*1,1 "Přepočtené koeficientem množství</t>
  </si>
  <si>
    <t>149</t>
  </si>
  <si>
    <t>771591115</t>
  </si>
  <si>
    <t>Podlahy spárování silikonem</t>
  </si>
  <si>
    <t>-391967331</t>
  </si>
  <si>
    <t>1,60+3,55+2*0,10 "venkovní podesta</t>
  </si>
  <si>
    <t>1,775+2,30-0,80-1,10+2*0,10 "vnitřní podesta - sokl zádveří</t>
  </si>
  <si>
    <t>2*2*3,60 "stupně</t>
  </si>
  <si>
    <t>150</t>
  </si>
  <si>
    <t>771591123</t>
  </si>
  <si>
    <t>Podlahy separační provazec do pružných spar průměru 8 mm</t>
  </si>
  <si>
    <t>-1531532786</t>
  </si>
  <si>
    <t>151</t>
  </si>
  <si>
    <t>998771211</t>
  </si>
  <si>
    <t>Přesun hmot procentní pro podlahy z dlaždic s omezením mechanizace v objektech v do 6 m</t>
  </si>
  <si>
    <t>1444912139</t>
  </si>
  <si>
    <t>772</t>
  </si>
  <si>
    <t>Podlahy z kamene</t>
  </si>
  <si>
    <t>152</t>
  </si>
  <si>
    <t>772231313</t>
  </si>
  <si>
    <t>Montáž obkladu stupňů deskami lepenými z kamene tvrdého tl přes 30 do 50 mm</t>
  </si>
  <si>
    <t>1751507498</t>
  </si>
  <si>
    <t>3*3,60 "stupně</t>
  </si>
  <si>
    <t>153</t>
  </si>
  <si>
    <t>593730R1</t>
  </si>
  <si>
    <t>obkladová deska schodišťové stupnice (nášlap) 1200x300x40 mm, vibrovaný beton, povrch vymývané kamenivo</t>
  </si>
  <si>
    <t>80464946</t>
  </si>
  <si>
    <t>154</t>
  </si>
  <si>
    <t>772231423</t>
  </si>
  <si>
    <t>Montáž obkladu stupňů deskami podstupnicovými lepenými z kamene tvrdého tl do 30 mm</t>
  </si>
  <si>
    <t>-1932263416</t>
  </si>
  <si>
    <t>155</t>
  </si>
  <si>
    <t>593730R2</t>
  </si>
  <si>
    <t>obkladová deska schodišťové postupnice (čílko) 1200x140x30 mm, vibrovaný beton, povrch vymývané kamenivo</t>
  </si>
  <si>
    <t>1092831479</t>
  </si>
  <si>
    <t>156</t>
  </si>
  <si>
    <t>772991111</t>
  </si>
  <si>
    <t>Penetrace podkladu dlažby z kamene</t>
  </si>
  <si>
    <t>-921709459</t>
  </si>
  <si>
    <t>3*3,60*(0,30+0,16) "stupně</t>
  </si>
  <si>
    <t>157</t>
  </si>
  <si>
    <t>998772111</t>
  </si>
  <si>
    <t>Přesun hmot tonážní pro podlahy z kamene s omezením mechanizace v objektech v do 6 m</t>
  </si>
  <si>
    <t>515565526</t>
  </si>
  <si>
    <t>776</t>
  </si>
  <si>
    <t>Podlahy povlakové</t>
  </si>
  <si>
    <t>158</t>
  </si>
  <si>
    <t>776111115</t>
  </si>
  <si>
    <t>Broušení podkladu povlakových podlah před litím stěrky</t>
  </si>
  <si>
    <t>1024682857</t>
  </si>
  <si>
    <t>1,675*1,65 "komora</t>
  </si>
  <si>
    <t>159</t>
  </si>
  <si>
    <t>776121112</t>
  </si>
  <si>
    <t>Vodou ředitelná penetrace savého podkladu povlakových podlah</t>
  </si>
  <si>
    <t>928256535</t>
  </si>
  <si>
    <t>160</t>
  </si>
  <si>
    <t>776141112</t>
  </si>
  <si>
    <t>Stěrka podlahová nivelační pro vyrovnání podkladu povlakových podlah pevnosti 20 MPa tl přes 3 do 5 mm</t>
  </si>
  <si>
    <t>998702581</t>
  </si>
  <si>
    <t>161</t>
  </si>
  <si>
    <t>776221111</t>
  </si>
  <si>
    <t>Lepení pásů z PVC standardním lepidlem</t>
  </si>
  <si>
    <t>-795674617</t>
  </si>
  <si>
    <t>1,65*1,675 "komora</t>
  </si>
  <si>
    <t>162</t>
  </si>
  <si>
    <t>28411017</t>
  </si>
  <si>
    <t>podlahovina vinylová heterogenní zátěžová třída zátěže 34/43, hořlavost Bfl S1, nášlapná vrstva 0,70mm tl 2,00mm</t>
  </si>
  <si>
    <t>-1345135620</t>
  </si>
  <si>
    <t>2,764*1,1 "Přepočtené koeficientem množství</t>
  </si>
  <si>
    <t>163</t>
  </si>
  <si>
    <t>776411111</t>
  </si>
  <si>
    <t>Montáž obvodových soklíků výšky do 80 mm</t>
  </si>
  <si>
    <t>1602949826</t>
  </si>
  <si>
    <t>2*(1,65+1,675)-0,80 "komora</t>
  </si>
  <si>
    <t>164</t>
  </si>
  <si>
    <t>28411003</t>
  </si>
  <si>
    <t>lišta soklová PVC 30x30mm</t>
  </si>
  <si>
    <t>1872335265</t>
  </si>
  <si>
    <t>5,85*1,02 "Přepočtené koeficientem množství</t>
  </si>
  <si>
    <t>165</t>
  </si>
  <si>
    <t>998776111</t>
  </si>
  <si>
    <t>Přesun hmot tonážní pro podlahy povlakové s omezením mechanizace v objektech v do 6 m</t>
  </si>
  <si>
    <t>883683017</t>
  </si>
  <si>
    <t>781</t>
  </si>
  <si>
    <t>Dokončovací práce - obklady</t>
  </si>
  <si>
    <t>166</t>
  </si>
  <si>
    <t>781121011</t>
  </si>
  <si>
    <t>Nátěr penetrační na stěnu</t>
  </si>
  <si>
    <t>-2075120647</t>
  </si>
  <si>
    <t>obkl_st+obkl_ost*0,10</t>
  </si>
  <si>
    <t>167</t>
  </si>
  <si>
    <t>781472223</t>
  </si>
  <si>
    <t>Montáž obkladů keramických hladkých lepených cementovým flexibilním lepidlem přes 50 do 85 ks/m2</t>
  </si>
  <si>
    <t>-1151206279</t>
  </si>
  <si>
    <t>4,00*2,40 "vstupní stěna</t>
  </si>
  <si>
    <t>(2*1,55+0,30)*1,70+(0,30+1,55)*0,20 "zídka s HDS</t>
  </si>
  <si>
    <t>-(2,10*1,10+0,40*0,60) "odpočet dveří a dvířek HDS</t>
  </si>
  <si>
    <t>168</t>
  </si>
  <si>
    <t>781495115</t>
  </si>
  <si>
    <t>1245713963</t>
  </si>
  <si>
    <t>2*1,70+0,30 "zídka</t>
  </si>
  <si>
    <t>2*(0,60+0,40) "HDS</t>
  </si>
  <si>
    <t>169</t>
  </si>
  <si>
    <t>781571131</t>
  </si>
  <si>
    <t>Montáž keramických obkladů ostění šířky do 200 mm lepených flexibilním lepidlem</t>
  </si>
  <si>
    <t>614639026</t>
  </si>
  <si>
    <t>(2*2,10+1,10) "dveře</t>
  </si>
  <si>
    <t>(2*1,10+3,30) "odskok fasáda</t>
  </si>
  <si>
    <t>170</t>
  </si>
  <si>
    <t>597617R1</t>
  </si>
  <si>
    <t>obklad keramický fasádní mrazuvzdorný - fasádní obkladové pásky (24,5x6,5 cm)</t>
  </si>
  <si>
    <t>1338053723</t>
  </si>
  <si>
    <t>14,28*1,1 "Přepočtené koeficientem množství</t>
  </si>
  <si>
    <t>171</t>
  </si>
  <si>
    <t>998781211</t>
  </si>
  <si>
    <t>Přesun hmot procentní pro obklady keramické s omezením mechanizace v objektech v do 6 m</t>
  </si>
  <si>
    <t>-818958229</t>
  </si>
  <si>
    <t>783</t>
  </si>
  <si>
    <t>Dokončovací práce - nátěry</t>
  </si>
  <si>
    <t>172</t>
  </si>
  <si>
    <t>783301313</t>
  </si>
  <si>
    <t>Odmaštění zámečnických konstrukcí ředidlovým odmašťovačem</t>
  </si>
  <si>
    <t>1187297828</t>
  </si>
  <si>
    <t>(0,90+2*2,05)*0,20 "zárubeň dveří D3</t>
  </si>
  <si>
    <t>0,60*0,40 "dvířka HDS</t>
  </si>
  <si>
    <t>(2*1,60+1,10)*pi*0,10 "sloupky stříšky (nové zábradlí)</t>
  </si>
  <si>
    <t>173</t>
  </si>
  <si>
    <t>783306805</t>
  </si>
  <si>
    <t>Odstranění nátěru ze zámečnických konstrukcí opálením</t>
  </si>
  <si>
    <t>-1963621160</t>
  </si>
  <si>
    <t>174</t>
  </si>
  <si>
    <t>783314101</t>
  </si>
  <si>
    <t>Základní jednonásobný syntetický nátěr zámečnických konstrukcí</t>
  </si>
  <si>
    <t>1742251594</t>
  </si>
  <si>
    <t>2,591*2 "Přepočtené koeficientem množství</t>
  </si>
  <si>
    <t>175</t>
  </si>
  <si>
    <t>783317101</t>
  </si>
  <si>
    <t>Krycí jednonásobný syntetický standardní nátěr zámečnických konstrukcí</t>
  </si>
  <si>
    <t>-1207112235</t>
  </si>
  <si>
    <t>784</t>
  </si>
  <si>
    <t>Dokončovací práce - malby</t>
  </si>
  <si>
    <t>176</t>
  </si>
  <si>
    <t>784181127</t>
  </si>
  <si>
    <t>Hloubková jednonásobná bezbarvá penetrace podkladu na schodišti podlaží v do 3,80 m</t>
  </si>
  <si>
    <t>1521079049</t>
  </si>
  <si>
    <t>nové omítky:</t>
  </si>
  <si>
    <t>1,775*2,60+1,90*2,10 "mezipodesta</t>
  </si>
  <si>
    <t>(1,675+1,65)*2,60+1,25*2,10 "komora</t>
  </si>
  <si>
    <t>1,75*2,60 "příčka komory ze strany schodiště</t>
  </si>
  <si>
    <t>1,75*1,40+1,775*1,20 "pod podestou</t>
  </si>
  <si>
    <t>177</t>
  </si>
  <si>
    <t>784221107</t>
  </si>
  <si>
    <t>Dvojnásobné bílé malby ze směsí za sucha dobře otěruvzdorných na schodišti do 3,80 m</t>
  </si>
  <si>
    <t>1469336240</t>
  </si>
  <si>
    <t>178</t>
  </si>
  <si>
    <t>78499904R</t>
  </si>
  <si>
    <t>Oprava maleb vč. oškrábání, umytí a hloubkové penetrace, výmalba dvojnásobná bílá</t>
  </si>
  <si>
    <t>-841691741</t>
  </si>
  <si>
    <t>stávající omítky:</t>
  </si>
  <si>
    <t>2*(4,05+5,25)*5,30 +2*4,05*5,25 "odhad potřebné opravy výmalby ve schodišti (1PP-2NP)</t>
  </si>
  <si>
    <t>VRN</t>
  </si>
  <si>
    <t>Vedlejší rozpočtové náklady</t>
  </si>
  <si>
    <t>VRN3</t>
  </si>
  <si>
    <t>Zařízení staveniště</t>
  </si>
  <si>
    <t>179</t>
  </si>
  <si>
    <t>030001000</t>
  </si>
  <si>
    <t>1024</t>
  </si>
  <si>
    <t>566043239</t>
  </si>
  <si>
    <t>VRN7</t>
  </si>
  <si>
    <t>Provozní vlivy</t>
  </si>
  <si>
    <t>180</t>
  </si>
  <si>
    <t>071002000</t>
  </si>
  <si>
    <t>Provoz investora, třetích osob</t>
  </si>
  <si>
    <t>1901629240</t>
  </si>
  <si>
    <t>SEZNAM FIGUR</t>
  </si>
  <si>
    <t>Výměra</t>
  </si>
  <si>
    <t>Použití figury:</t>
  </si>
  <si>
    <t>ks</t>
  </si>
  <si>
    <t>množství</t>
  </si>
  <si>
    <t>Spárování obkladů silikonem</t>
  </si>
  <si>
    <t>10*0,05*1,50</t>
  </si>
  <si>
    <t>0,75*1,7 "Přepočtené koeficientem množství</t>
  </si>
  <si>
    <t>1,979*10 "Přepočtené koeficientem množství</t>
  </si>
  <si>
    <t>7671148RR</t>
  </si>
  <si>
    <t>dvířka revizní 600x600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</si>
</sst>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173990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81</xdr:row>
      <xdr:rowOff>0</xdr:rowOff>
    </xdr:from>
    <xdr:to>
      <xdr:col>9</xdr:col>
      <xdr:colOff>1216660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142</xdr:row>
      <xdr:rowOff>0</xdr:rowOff>
    </xdr:from>
    <xdr:to>
      <xdr:col>9</xdr:col>
      <xdr:colOff>1216660</xdr:colOff>
      <xdr:row>146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3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78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R5" s="19"/>
      <c r="BS5" s="16" t="s">
        <v>6</v>
      </c>
    </row>
    <row r="6" spans="1:74" ht="36.950000000000003" customHeight="1">
      <c r="B6" s="19"/>
      <c r="D6" s="24" t="s">
        <v>14</v>
      </c>
      <c r="K6" s="180" t="s">
        <v>15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27</v>
      </c>
      <c r="AK14" s="25" t="s">
        <v>25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27</v>
      </c>
      <c r="AK17" s="25" t="s">
        <v>25</v>
      </c>
      <c r="AN17" s="23" t="s">
        <v>1</v>
      </c>
      <c r="AR17" s="19"/>
      <c r="BS17" s="16" t="s">
        <v>29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30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31</v>
      </c>
      <c r="AK20" s="25" t="s">
        <v>25</v>
      </c>
      <c r="AN20" s="23" t="s">
        <v>1</v>
      </c>
      <c r="AR20" s="19"/>
      <c r="BS20" s="16" t="s">
        <v>29</v>
      </c>
    </row>
    <row r="21" spans="2:71" ht="6.95" customHeight="1">
      <c r="B21" s="19"/>
      <c r="AR21" s="19"/>
    </row>
    <row r="22" spans="2:71" ht="12" customHeight="1">
      <c r="B22" s="19"/>
      <c r="D22" s="25" t="s">
        <v>32</v>
      </c>
      <c r="AR22" s="19"/>
    </row>
    <row r="23" spans="2:71" ht="16.5" customHeight="1">
      <c r="B23" s="19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2">
        <f>ROUND(AG94,2)</f>
        <v>0</v>
      </c>
      <c r="AL26" s="183"/>
      <c r="AM26" s="183"/>
      <c r="AN26" s="183"/>
      <c r="AO26" s="183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84" t="s">
        <v>34</v>
      </c>
      <c r="M28" s="184"/>
      <c r="N28" s="184"/>
      <c r="O28" s="184"/>
      <c r="P28" s="184"/>
      <c r="W28" s="184" t="s">
        <v>35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36</v>
      </c>
      <c r="AL28" s="184"/>
      <c r="AM28" s="184"/>
      <c r="AN28" s="184"/>
      <c r="AO28" s="184"/>
      <c r="AR28" s="28"/>
    </row>
    <row r="29" spans="2:71" s="2" customFormat="1" ht="14.45" customHeight="1">
      <c r="B29" s="32"/>
      <c r="D29" s="25" t="s">
        <v>37</v>
      </c>
      <c r="F29" s="25" t="s">
        <v>38</v>
      </c>
      <c r="L29" s="187">
        <v>0.21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2"/>
    </row>
    <row r="30" spans="2:71" s="2" customFormat="1" ht="14.45" customHeight="1">
      <c r="B30" s="32"/>
      <c r="F30" s="25" t="s">
        <v>39</v>
      </c>
      <c r="L30" s="187">
        <v>0.12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2"/>
    </row>
    <row r="31" spans="2:71" s="2" customFormat="1" ht="14.45" hidden="1" customHeight="1">
      <c r="B31" s="32"/>
      <c r="F31" s="25" t="s">
        <v>40</v>
      </c>
      <c r="L31" s="187">
        <v>0.21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2"/>
    </row>
    <row r="32" spans="2:71" s="2" customFormat="1" ht="14.45" hidden="1" customHeight="1">
      <c r="B32" s="32"/>
      <c r="F32" s="25" t="s">
        <v>41</v>
      </c>
      <c r="L32" s="187">
        <v>0.12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2"/>
    </row>
    <row r="33" spans="2:44" s="2" customFormat="1" ht="14.45" hidden="1" customHeight="1">
      <c r="B33" s="32"/>
      <c r="F33" s="25" t="s">
        <v>42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208" t="s">
        <v>45</v>
      </c>
      <c r="Y35" s="209"/>
      <c r="Z35" s="209"/>
      <c r="AA35" s="209"/>
      <c r="AB35" s="209"/>
      <c r="AC35" s="35"/>
      <c r="AD35" s="35"/>
      <c r="AE35" s="35"/>
      <c r="AF35" s="35"/>
      <c r="AG35" s="35"/>
      <c r="AH35" s="35"/>
      <c r="AI35" s="35"/>
      <c r="AJ35" s="35"/>
      <c r="AK35" s="210">
        <f>SUM(AK26:AK33)</f>
        <v>0</v>
      </c>
      <c r="AL35" s="209"/>
      <c r="AM35" s="209"/>
      <c r="AN35" s="209"/>
      <c r="AO35" s="211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48</v>
      </c>
      <c r="AI60" s="30"/>
      <c r="AJ60" s="30"/>
      <c r="AK60" s="30"/>
      <c r="AL60" s="30"/>
      <c r="AM60" s="39" t="s">
        <v>49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51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48</v>
      </c>
      <c r="AI75" s="30"/>
      <c r="AJ75" s="30"/>
      <c r="AK75" s="30"/>
      <c r="AL75" s="30"/>
      <c r="AM75" s="39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20" t="s">
        <v>52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5" t="s">
        <v>12</v>
      </c>
      <c r="L84" s="3" t="str">
        <f>K5</f>
        <v>059</v>
      </c>
      <c r="AR84" s="44"/>
    </row>
    <row r="85" spans="1:90" s="4" customFormat="1" ht="36.950000000000003" customHeight="1">
      <c r="B85" s="45"/>
      <c r="C85" s="46" t="s">
        <v>14</v>
      </c>
      <c r="L85" s="199" t="str">
        <f>K6</f>
        <v>Stavební úpravy zadního vstupu bytového domu č.p. 1104/3, ul. Mládí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5" t="s">
        <v>18</v>
      </c>
      <c r="L87" s="47" t="str">
        <f>IF(K8="","",K8)</f>
        <v>Havířov</v>
      </c>
      <c r="AI87" s="25" t="s">
        <v>20</v>
      </c>
      <c r="AM87" s="201" t="str">
        <f>IF(AN8= "","",AN8)</f>
        <v>4. 2. 2026</v>
      </c>
      <c r="AN87" s="201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5" t="s">
        <v>22</v>
      </c>
      <c r="L89" s="3" t="str">
        <f>IF(E11= "","",E11)</f>
        <v>SBD Havířov</v>
      </c>
      <c r="AI89" s="25" t="s">
        <v>28</v>
      </c>
      <c r="AM89" s="202" t="str">
        <f>IF(E17="","",E17)</f>
        <v xml:space="preserve"> </v>
      </c>
      <c r="AN89" s="203"/>
      <c r="AO89" s="203"/>
      <c r="AP89" s="203"/>
      <c r="AR89" s="28"/>
      <c r="AS89" s="204" t="s">
        <v>53</v>
      </c>
      <c r="AT89" s="20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5" t="s">
        <v>26</v>
      </c>
      <c r="L90" s="3" t="str">
        <f>IF(E14="","",E14)</f>
        <v xml:space="preserve"> </v>
      </c>
      <c r="AI90" s="25" t="s">
        <v>30</v>
      </c>
      <c r="AM90" s="202" t="str">
        <f>IF(E20="","",E20)</f>
        <v>Barvík</v>
      </c>
      <c r="AN90" s="203"/>
      <c r="AO90" s="203"/>
      <c r="AP90" s="203"/>
      <c r="AR90" s="28"/>
      <c r="AS90" s="206"/>
      <c r="AT90" s="207"/>
      <c r="BD90" s="52"/>
    </row>
    <row r="91" spans="1:90" s="1" customFormat="1" ht="10.9" customHeight="1">
      <c r="B91" s="28"/>
      <c r="AR91" s="28"/>
      <c r="AS91" s="206"/>
      <c r="AT91" s="207"/>
      <c r="BD91" s="52"/>
    </row>
    <row r="92" spans="1:90" s="1" customFormat="1" ht="29.25" customHeight="1">
      <c r="B92" s="28"/>
      <c r="C92" s="194" t="s">
        <v>54</v>
      </c>
      <c r="D92" s="195"/>
      <c r="E92" s="195"/>
      <c r="F92" s="195"/>
      <c r="G92" s="195"/>
      <c r="H92" s="53"/>
      <c r="I92" s="196" t="s">
        <v>55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56</v>
      </c>
      <c r="AH92" s="195"/>
      <c r="AI92" s="195"/>
      <c r="AJ92" s="195"/>
      <c r="AK92" s="195"/>
      <c r="AL92" s="195"/>
      <c r="AM92" s="195"/>
      <c r="AN92" s="196" t="s">
        <v>57</v>
      </c>
      <c r="AO92" s="195"/>
      <c r="AP92" s="198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265.37092999999999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V94" s="68" t="s">
        <v>74</v>
      </c>
      <c r="BW94" s="68" t="s">
        <v>4</v>
      </c>
      <c r="BX94" s="68" t="s">
        <v>75</v>
      </c>
      <c r="CL94" s="68" t="s">
        <v>1</v>
      </c>
    </row>
    <row r="95" spans="1:90" s="6" customFormat="1" ht="24.75" customHeight="1">
      <c r="A95" s="69" t="s">
        <v>76</v>
      </c>
      <c r="B95" s="70"/>
      <c r="C95" s="71"/>
      <c r="D95" s="190" t="s">
        <v>13</v>
      </c>
      <c r="E95" s="190"/>
      <c r="F95" s="190"/>
      <c r="G95" s="190"/>
      <c r="H95" s="190"/>
      <c r="I95" s="72"/>
      <c r="J95" s="190" t="s">
        <v>15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'059 - Stavební úpravy zad...'!J28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3" t="s">
        <v>77</v>
      </c>
      <c r="AR95" s="70"/>
      <c r="AS95" s="74">
        <v>0</v>
      </c>
      <c r="AT95" s="75">
        <f>ROUND(SUM(AV95:AW95),2)</f>
        <v>0</v>
      </c>
      <c r="AU95" s="76">
        <f>'059 - Stavební úpravy zad...'!P154</f>
        <v>265.37092699999999</v>
      </c>
      <c r="AV95" s="75">
        <f>'059 - Stavební úpravy zad...'!J31</f>
        <v>0</v>
      </c>
      <c r="AW95" s="75">
        <f>'059 - Stavební úpravy zad...'!J32</f>
        <v>0</v>
      </c>
      <c r="AX95" s="75">
        <f>'059 - Stavební úpravy zad...'!J33</f>
        <v>0</v>
      </c>
      <c r="AY95" s="75">
        <f>'059 - Stavební úpravy zad...'!J34</f>
        <v>0</v>
      </c>
      <c r="AZ95" s="75">
        <f>'059 - Stavební úpravy zad...'!F31</f>
        <v>0</v>
      </c>
      <c r="BA95" s="75">
        <f>'059 - Stavební úpravy zad...'!F32</f>
        <v>0</v>
      </c>
      <c r="BB95" s="75">
        <f>'059 - Stavební úpravy zad...'!F33</f>
        <v>0</v>
      </c>
      <c r="BC95" s="75">
        <f>'059 - Stavební úpravy zad...'!F34</f>
        <v>0</v>
      </c>
      <c r="BD95" s="77">
        <f>'059 - Stavební úpravy zad...'!F35</f>
        <v>0</v>
      </c>
      <c r="BT95" s="78" t="s">
        <v>78</v>
      </c>
      <c r="BU95" s="78" t="s">
        <v>79</v>
      </c>
      <c r="BV95" s="78" t="s">
        <v>74</v>
      </c>
      <c r="BW95" s="78" t="s">
        <v>4</v>
      </c>
      <c r="BX95" s="78" t="s">
        <v>75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59 - Stavební úpravy zad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15"/>
  <sheetViews>
    <sheetView showGridLines="0" tabSelected="1" workbookViewId="0">
      <selection activeCell="D120" sqref="D1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3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6" t="s">
        <v>4</v>
      </c>
      <c r="AZ2" s="79" t="s">
        <v>80</v>
      </c>
      <c r="BA2" s="79" t="s">
        <v>81</v>
      </c>
      <c r="BB2" s="79" t="s">
        <v>1</v>
      </c>
      <c r="BC2" s="79" t="s">
        <v>82</v>
      </c>
      <c r="BD2" s="79" t="s">
        <v>83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  <c r="AZ3" s="79" t="s">
        <v>84</v>
      </c>
      <c r="BA3" s="79" t="s">
        <v>85</v>
      </c>
      <c r="BB3" s="79" t="s">
        <v>1</v>
      </c>
      <c r="BC3" s="79" t="s">
        <v>86</v>
      </c>
      <c r="BD3" s="79" t="s">
        <v>83</v>
      </c>
    </row>
    <row r="4" spans="2:56" ht="24.95" customHeight="1">
      <c r="B4" s="19"/>
      <c r="D4" s="20" t="s">
        <v>87</v>
      </c>
      <c r="L4" s="19"/>
      <c r="M4" s="80" t="s">
        <v>10</v>
      </c>
      <c r="AT4" s="16" t="s">
        <v>3</v>
      </c>
      <c r="AZ4" s="79" t="s">
        <v>88</v>
      </c>
      <c r="BA4" s="79" t="s">
        <v>89</v>
      </c>
      <c r="BB4" s="79" t="s">
        <v>1</v>
      </c>
      <c r="BC4" s="79" t="s">
        <v>90</v>
      </c>
      <c r="BD4" s="79" t="s">
        <v>83</v>
      </c>
    </row>
    <row r="5" spans="2:56" ht="6.95" customHeight="1">
      <c r="B5" s="19"/>
      <c r="L5" s="19"/>
      <c r="AZ5" s="79" t="s">
        <v>91</v>
      </c>
      <c r="BA5" s="79" t="s">
        <v>92</v>
      </c>
      <c r="BB5" s="79" t="s">
        <v>1</v>
      </c>
      <c r="BC5" s="79" t="s">
        <v>93</v>
      </c>
      <c r="BD5" s="79" t="s">
        <v>83</v>
      </c>
    </row>
    <row r="6" spans="2:56" s="1" customFormat="1" ht="12" customHeight="1">
      <c r="B6" s="28"/>
      <c r="D6" s="25" t="s">
        <v>14</v>
      </c>
      <c r="L6" s="28"/>
      <c r="AZ6" s="79" t="s">
        <v>94</v>
      </c>
      <c r="BA6" s="79" t="s">
        <v>95</v>
      </c>
      <c r="BB6" s="79" t="s">
        <v>1</v>
      </c>
      <c r="BC6" s="79" t="s">
        <v>96</v>
      </c>
      <c r="BD6" s="79" t="s">
        <v>83</v>
      </c>
    </row>
    <row r="7" spans="2:56" s="1" customFormat="1" ht="30" customHeight="1">
      <c r="B7" s="28"/>
      <c r="E7" s="199" t="s">
        <v>15</v>
      </c>
      <c r="F7" s="212"/>
      <c r="G7" s="212"/>
      <c r="H7" s="212"/>
      <c r="L7" s="28"/>
    </row>
    <row r="8" spans="2:56" s="1" customFormat="1">
      <c r="B8" s="28"/>
      <c r="L8" s="28"/>
    </row>
    <row r="9" spans="2:56" s="1" customFormat="1" ht="12" customHeight="1">
      <c r="B9" s="28"/>
      <c r="D9" s="25" t="s">
        <v>16</v>
      </c>
      <c r="F9" s="23" t="s">
        <v>1</v>
      </c>
      <c r="I9" s="25" t="s">
        <v>17</v>
      </c>
      <c r="J9" s="23" t="s">
        <v>1</v>
      </c>
      <c r="L9" s="28"/>
    </row>
    <row r="10" spans="2:56" s="1" customFormat="1" ht="12" customHeight="1">
      <c r="B10" s="28"/>
      <c r="D10" s="25" t="s">
        <v>18</v>
      </c>
      <c r="F10" s="23" t="s">
        <v>19</v>
      </c>
      <c r="I10" s="25" t="s">
        <v>20</v>
      </c>
      <c r="J10" s="48" t="str">
        <f>'Rekapitulace stavby'!AN8</f>
        <v>4. 2. 2026</v>
      </c>
      <c r="L10" s="28"/>
    </row>
    <row r="11" spans="2:56" s="1" customFormat="1" ht="10.9" customHeight="1">
      <c r="B11" s="28"/>
      <c r="L11" s="28"/>
    </row>
    <row r="12" spans="2:56" s="1" customFormat="1" ht="12" customHeight="1">
      <c r="B12" s="28"/>
      <c r="D12" s="25" t="s">
        <v>22</v>
      </c>
      <c r="I12" s="25" t="s">
        <v>23</v>
      </c>
      <c r="J12" s="23" t="s">
        <v>1</v>
      </c>
      <c r="L12" s="28"/>
    </row>
    <row r="13" spans="2:56" s="1" customFormat="1" ht="18" customHeight="1">
      <c r="B13" s="28"/>
      <c r="E13" s="23" t="s">
        <v>24</v>
      </c>
      <c r="I13" s="25" t="s">
        <v>25</v>
      </c>
      <c r="J13" s="23" t="s">
        <v>1</v>
      </c>
      <c r="L13" s="28"/>
    </row>
    <row r="14" spans="2:56" s="1" customFormat="1" ht="6.95" customHeight="1">
      <c r="B14" s="28"/>
      <c r="L14" s="28"/>
    </row>
    <row r="15" spans="2:56" s="1" customFormat="1" ht="12" customHeight="1">
      <c r="B15" s="28"/>
      <c r="D15" s="25" t="s">
        <v>26</v>
      </c>
      <c r="I15" s="25" t="s">
        <v>23</v>
      </c>
      <c r="J15" s="23" t="str">
        <f>'Rekapitulace stavby'!AN13</f>
        <v/>
      </c>
      <c r="L15" s="28"/>
    </row>
    <row r="16" spans="2:56" s="1" customFormat="1" ht="18" customHeight="1">
      <c r="B16" s="28"/>
      <c r="E16" s="178" t="str">
        <f>'Rekapitulace stavby'!E14</f>
        <v xml:space="preserve"> </v>
      </c>
      <c r="F16" s="178"/>
      <c r="G16" s="178"/>
      <c r="H16" s="178"/>
      <c r="I16" s="25" t="s">
        <v>25</v>
      </c>
      <c r="J16" s="23" t="str">
        <f>'Rekapitulace stavby'!AN14</f>
        <v/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5" t="s">
        <v>28</v>
      </c>
      <c r="I18" s="25" t="s">
        <v>23</v>
      </c>
      <c r="J18" s="23" t="str">
        <f>IF('Rekapitulace stavby'!AN16="","",'Rekapitulace stavby'!AN16)</f>
        <v/>
      </c>
      <c r="L18" s="28"/>
    </row>
    <row r="19" spans="2:12" s="1" customFormat="1" ht="18" customHeight="1">
      <c r="B19" s="28"/>
      <c r="E19" s="23" t="str">
        <f>IF('Rekapitulace stavby'!E17="","",'Rekapitulace stavby'!E17)</f>
        <v xml:space="preserve"> </v>
      </c>
      <c r="I19" s="25" t="s">
        <v>25</v>
      </c>
      <c r="J19" s="23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30</v>
      </c>
      <c r="I21" s="25" t="s">
        <v>23</v>
      </c>
      <c r="J21" s="23" t="s">
        <v>1</v>
      </c>
      <c r="L21" s="28"/>
    </row>
    <row r="22" spans="2:12" s="1" customFormat="1" ht="18" customHeight="1">
      <c r="B22" s="28"/>
      <c r="E22" s="23" t="s">
        <v>31</v>
      </c>
      <c r="I22" s="25" t="s">
        <v>25</v>
      </c>
      <c r="J22" s="23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32</v>
      </c>
      <c r="L24" s="28"/>
    </row>
    <row r="25" spans="2:12" s="7" customFormat="1" ht="16.5" customHeight="1">
      <c r="B25" s="81"/>
      <c r="E25" s="181" t="s">
        <v>1</v>
      </c>
      <c r="F25" s="181"/>
      <c r="G25" s="181"/>
      <c r="H25" s="181"/>
      <c r="L25" s="81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2" t="s">
        <v>33</v>
      </c>
      <c r="J28" s="62">
        <f>ROUND(J154,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35</v>
      </c>
      <c r="I30" s="31" t="s">
        <v>34</v>
      </c>
      <c r="J30" s="31" t="s">
        <v>36</v>
      </c>
      <c r="L30" s="28"/>
    </row>
    <row r="31" spans="2:12" s="1" customFormat="1" ht="14.45" customHeight="1">
      <c r="B31" s="28"/>
      <c r="D31" s="51" t="s">
        <v>37</v>
      </c>
      <c r="E31" s="25" t="s">
        <v>38</v>
      </c>
      <c r="F31" s="83">
        <f>ROUND((SUM(BE154:BE614)),  2)</f>
        <v>0</v>
      </c>
      <c r="I31" s="84">
        <v>0.21</v>
      </c>
      <c r="J31" s="83">
        <f>ROUND(((SUM(BE154:BE614))*I31),  2)</f>
        <v>0</v>
      </c>
      <c r="L31" s="28"/>
    </row>
    <row r="32" spans="2:12" s="1" customFormat="1" ht="14.45" customHeight="1">
      <c r="B32" s="28"/>
      <c r="E32" s="25" t="s">
        <v>39</v>
      </c>
      <c r="F32" s="83">
        <f>ROUND((SUM(BF154:BF614)),  2)</f>
        <v>0</v>
      </c>
      <c r="I32" s="84">
        <v>0.12</v>
      </c>
      <c r="J32" s="83">
        <f>ROUND(((SUM(BF154:BF614))*I32),  2)</f>
        <v>0</v>
      </c>
      <c r="L32" s="28"/>
    </row>
    <row r="33" spans="2:12" s="1" customFormat="1" ht="14.45" hidden="1" customHeight="1">
      <c r="B33" s="28"/>
      <c r="E33" s="25" t="s">
        <v>40</v>
      </c>
      <c r="F33" s="83">
        <f>ROUND((SUM(BG154:BG614)),  2)</f>
        <v>0</v>
      </c>
      <c r="I33" s="84">
        <v>0.21</v>
      </c>
      <c r="J33" s="83">
        <f>0</f>
        <v>0</v>
      </c>
      <c r="L33" s="28"/>
    </row>
    <row r="34" spans="2:12" s="1" customFormat="1" ht="14.45" hidden="1" customHeight="1">
      <c r="B34" s="28"/>
      <c r="E34" s="25" t="s">
        <v>41</v>
      </c>
      <c r="F34" s="83">
        <f>ROUND((SUM(BH154:BH614)),  2)</f>
        <v>0</v>
      </c>
      <c r="I34" s="84">
        <v>0.12</v>
      </c>
      <c r="J34" s="83">
        <f>0</f>
        <v>0</v>
      </c>
      <c r="L34" s="28"/>
    </row>
    <row r="35" spans="2:12" s="1" customFormat="1" ht="14.45" hidden="1" customHeight="1">
      <c r="B35" s="28"/>
      <c r="E35" s="25" t="s">
        <v>42</v>
      </c>
      <c r="F35" s="83">
        <f>ROUND((SUM(BI154:BI614)),  2)</f>
        <v>0</v>
      </c>
      <c r="I35" s="84">
        <v>0</v>
      </c>
      <c r="J35" s="83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5"/>
      <c r="D37" s="86" t="s">
        <v>43</v>
      </c>
      <c r="E37" s="53"/>
      <c r="F37" s="53"/>
      <c r="G37" s="87" t="s">
        <v>44</v>
      </c>
      <c r="H37" s="88" t="s">
        <v>45</v>
      </c>
      <c r="I37" s="53"/>
      <c r="J37" s="89">
        <f>SUM(J28:J35)</f>
        <v>0</v>
      </c>
      <c r="K37" s="90"/>
      <c r="L37" s="28"/>
    </row>
    <row r="38" spans="2:12" s="1" customFormat="1" ht="14.45" customHeight="1">
      <c r="B38" s="28"/>
      <c r="L38" s="28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48</v>
      </c>
      <c r="E61" s="30"/>
      <c r="F61" s="91" t="s">
        <v>49</v>
      </c>
      <c r="G61" s="39" t="s">
        <v>48</v>
      </c>
      <c r="H61" s="30"/>
      <c r="I61" s="30"/>
      <c r="J61" s="92" t="s">
        <v>49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48</v>
      </c>
      <c r="E76" s="30"/>
      <c r="F76" s="91" t="s">
        <v>49</v>
      </c>
      <c r="G76" s="39" t="s">
        <v>48</v>
      </c>
      <c r="H76" s="30"/>
      <c r="I76" s="30"/>
      <c r="J76" s="92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97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30" customHeight="1">
      <c r="B85" s="28"/>
      <c r="E85" s="199" t="str">
        <f>E7</f>
        <v>Stavební úpravy zadního vstupu bytového domu č.p. 1104/3, ul. Mládí</v>
      </c>
      <c r="F85" s="212"/>
      <c r="G85" s="212"/>
      <c r="H85" s="212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5" t="s">
        <v>18</v>
      </c>
      <c r="F87" s="23" t="str">
        <f>F10</f>
        <v>Havířov</v>
      </c>
      <c r="I87" s="25" t="s">
        <v>20</v>
      </c>
      <c r="J87" s="48" t="str">
        <f>IF(J10="","",J10)</f>
        <v>4. 2. 2026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5" t="s">
        <v>22</v>
      </c>
      <c r="F89" s="23" t="str">
        <f>E13</f>
        <v>SBD Havířov</v>
      </c>
      <c r="I89" s="25" t="s">
        <v>28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5" t="s">
        <v>26</v>
      </c>
      <c r="F90" s="23" t="str">
        <f>IF(E16="","",E16)</f>
        <v xml:space="preserve"> </v>
      </c>
      <c r="I90" s="25" t="s">
        <v>30</v>
      </c>
      <c r="J90" s="26" t="str">
        <f>E22</f>
        <v>Barvík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3" t="s">
        <v>98</v>
      </c>
      <c r="D92" s="85"/>
      <c r="E92" s="85"/>
      <c r="F92" s="85"/>
      <c r="G92" s="85"/>
      <c r="H92" s="85"/>
      <c r="I92" s="85"/>
      <c r="J92" s="94" t="s">
        <v>99</v>
      </c>
      <c r="K92" s="85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5" t="s">
        <v>100</v>
      </c>
      <c r="J94" s="62">
        <f>J154</f>
        <v>0</v>
      </c>
      <c r="L94" s="28"/>
      <c r="AU94" s="16" t="s">
        <v>101</v>
      </c>
    </row>
    <row r="95" spans="2:47" s="8" customFormat="1" ht="24.95" customHeight="1">
      <c r="B95" s="96"/>
      <c r="D95" s="97" t="s">
        <v>102</v>
      </c>
      <c r="E95" s="98"/>
      <c r="F95" s="98"/>
      <c r="G95" s="98"/>
      <c r="H95" s="98"/>
      <c r="I95" s="98"/>
      <c r="J95" s="99">
        <f>J155</f>
        <v>0</v>
      </c>
      <c r="L95" s="96"/>
    </row>
    <row r="96" spans="2:47" s="9" customFormat="1" ht="19.899999999999999" customHeight="1">
      <c r="B96" s="100"/>
      <c r="D96" s="101" t="s">
        <v>103</v>
      </c>
      <c r="E96" s="102"/>
      <c r="F96" s="102"/>
      <c r="G96" s="102"/>
      <c r="H96" s="102"/>
      <c r="I96" s="102"/>
      <c r="J96" s="103">
        <f>J156</f>
        <v>0</v>
      </c>
      <c r="L96" s="100"/>
    </row>
    <row r="97" spans="2:12" s="9" customFormat="1" ht="14.85" customHeight="1">
      <c r="B97" s="100"/>
      <c r="D97" s="101" t="s">
        <v>104</v>
      </c>
      <c r="E97" s="102"/>
      <c r="F97" s="102"/>
      <c r="G97" s="102"/>
      <c r="H97" s="102"/>
      <c r="I97" s="102"/>
      <c r="J97" s="103">
        <f>J157</f>
        <v>0</v>
      </c>
      <c r="L97" s="100"/>
    </row>
    <row r="98" spans="2:12" s="9" customFormat="1" ht="14.85" customHeight="1">
      <c r="B98" s="100"/>
      <c r="D98" s="101" t="s">
        <v>105</v>
      </c>
      <c r="E98" s="102"/>
      <c r="F98" s="102"/>
      <c r="G98" s="102"/>
      <c r="H98" s="102"/>
      <c r="I98" s="102"/>
      <c r="J98" s="103">
        <f>J161</f>
        <v>0</v>
      </c>
      <c r="L98" s="100"/>
    </row>
    <row r="99" spans="2:12" s="9" customFormat="1" ht="14.85" customHeight="1">
      <c r="B99" s="100"/>
      <c r="D99" s="101" t="s">
        <v>106</v>
      </c>
      <c r="E99" s="102"/>
      <c r="F99" s="102"/>
      <c r="G99" s="102"/>
      <c r="H99" s="102"/>
      <c r="I99" s="102"/>
      <c r="J99" s="103">
        <f>J170</f>
        <v>0</v>
      </c>
      <c r="L99" s="100"/>
    </row>
    <row r="100" spans="2:12" s="9" customFormat="1" ht="14.85" customHeight="1">
      <c r="B100" s="100"/>
      <c r="D100" s="101" t="s">
        <v>107</v>
      </c>
      <c r="E100" s="102"/>
      <c r="F100" s="102"/>
      <c r="G100" s="102"/>
      <c r="H100" s="102"/>
      <c r="I100" s="102"/>
      <c r="J100" s="103">
        <f>J173</f>
        <v>0</v>
      </c>
      <c r="L100" s="100"/>
    </row>
    <row r="101" spans="2:12" s="9" customFormat="1" ht="19.899999999999999" customHeight="1">
      <c r="B101" s="100"/>
      <c r="D101" s="101" t="s">
        <v>108</v>
      </c>
      <c r="E101" s="102"/>
      <c r="F101" s="102"/>
      <c r="G101" s="102"/>
      <c r="H101" s="102"/>
      <c r="I101" s="102"/>
      <c r="J101" s="103">
        <f>J189</f>
        <v>0</v>
      </c>
      <c r="L101" s="100"/>
    </row>
    <row r="102" spans="2:12" s="9" customFormat="1" ht="14.85" customHeight="1">
      <c r="B102" s="100"/>
      <c r="D102" s="101" t="s">
        <v>109</v>
      </c>
      <c r="E102" s="102"/>
      <c r="F102" s="102"/>
      <c r="G102" s="102"/>
      <c r="H102" s="102"/>
      <c r="I102" s="102"/>
      <c r="J102" s="103">
        <f>J190</f>
        <v>0</v>
      </c>
      <c r="L102" s="100"/>
    </row>
    <row r="103" spans="2:12" s="9" customFormat="1" ht="14.85" customHeight="1">
      <c r="B103" s="100"/>
      <c r="D103" s="101" t="s">
        <v>110</v>
      </c>
      <c r="E103" s="102"/>
      <c r="F103" s="102"/>
      <c r="G103" s="102"/>
      <c r="H103" s="102"/>
      <c r="I103" s="102"/>
      <c r="J103" s="103">
        <f>J203</f>
        <v>0</v>
      </c>
      <c r="L103" s="100"/>
    </row>
    <row r="104" spans="2:12" s="9" customFormat="1" ht="19.899999999999999" customHeight="1">
      <c r="B104" s="100"/>
      <c r="D104" s="101" t="s">
        <v>111</v>
      </c>
      <c r="E104" s="102"/>
      <c r="F104" s="102"/>
      <c r="G104" s="102"/>
      <c r="H104" s="102"/>
      <c r="I104" s="102"/>
      <c r="J104" s="103">
        <f>J219</f>
        <v>0</v>
      </c>
      <c r="L104" s="100"/>
    </row>
    <row r="105" spans="2:12" s="9" customFormat="1" ht="14.85" customHeight="1">
      <c r="B105" s="100"/>
      <c r="D105" s="101" t="s">
        <v>112</v>
      </c>
      <c r="E105" s="102"/>
      <c r="F105" s="102"/>
      <c r="G105" s="102"/>
      <c r="H105" s="102"/>
      <c r="I105" s="102"/>
      <c r="J105" s="103">
        <f>J220</f>
        <v>0</v>
      </c>
      <c r="L105" s="100"/>
    </row>
    <row r="106" spans="2:12" s="9" customFormat="1" ht="19.899999999999999" customHeight="1">
      <c r="B106" s="100"/>
      <c r="D106" s="101" t="s">
        <v>113</v>
      </c>
      <c r="E106" s="102"/>
      <c r="F106" s="102"/>
      <c r="G106" s="102"/>
      <c r="H106" s="102"/>
      <c r="I106" s="102"/>
      <c r="J106" s="103">
        <f>J226</f>
        <v>0</v>
      </c>
      <c r="L106" s="100"/>
    </row>
    <row r="107" spans="2:12" s="9" customFormat="1" ht="14.85" customHeight="1">
      <c r="B107" s="100"/>
      <c r="D107" s="101" t="s">
        <v>114</v>
      </c>
      <c r="E107" s="102"/>
      <c r="F107" s="102"/>
      <c r="G107" s="102"/>
      <c r="H107" s="102"/>
      <c r="I107" s="102"/>
      <c r="J107" s="103">
        <f>J227</f>
        <v>0</v>
      </c>
      <c r="L107" s="100"/>
    </row>
    <row r="108" spans="2:12" s="9" customFormat="1" ht="14.85" customHeight="1">
      <c r="B108" s="100"/>
      <c r="D108" s="101" t="s">
        <v>115</v>
      </c>
      <c r="E108" s="102"/>
      <c r="F108" s="102"/>
      <c r="G108" s="102"/>
      <c r="H108" s="102"/>
      <c r="I108" s="102"/>
      <c r="J108" s="103">
        <f>J230</f>
        <v>0</v>
      </c>
      <c r="L108" s="100"/>
    </row>
    <row r="109" spans="2:12" s="9" customFormat="1" ht="19.899999999999999" customHeight="1">
      <c r="B109" s="100"/>
      <c r="D109" s="101" t="s">
        <v>116</v>
      </c>
      <c r="E109" s="102"/>
      <c r="F109" s="102"/>
      <c r="G109" s="102"/>
      <c r="H109" s="102"/>
      <c r="I109" s="102"/>
      <c r="J109" s="103">
        <f>J233</f>
        <v>0</v>
      </c>
      <c r="L109" s="100"/>
    </row>
    <row r="110" spans="2:12" s="9" customFormat="1" ht="14.85" customHeight="1">
      <c r="B110" s="100"/>
      <c r="D110" s="101" t="s">
        <v>117</v>
      </c>
      <c r="E110" s="102"/>
      <c r="F110" s="102"/>
      <c r="G110" s="102"/>
      <c r="H110" s="102"/>
      <c r="I110" s="102"/>
      <c r="J110" s="103">
        <f>J234</f>
        <v>0</v>
      </c>
      <c r="L110" s="100"/>
    </row>
    <row r="111" spans="2:12" s="9" customFormat="1" ht="14.85" customHeight="1">
      <c r="B111" s="100"/>
      <c r="D111" s="101" t="s">
        <v>118</v>
      </c>
      <c r="E111" s="102"/>
      <c r="F111" s="102"/>
      <c r="G111" s="102"/>
      <c r="H111" s="102"/>
      <c r="I111" s="102"/>
      <c r="J111" s="103">
        <f>J269</f>
        <v>0</v>
      </c>
      <c r="L111" s="100"/>
    </row>
    <row r="112" spans="2:12" s="9" customFormat="1" ht="14.85" customHeight="1">
      <c r="B112" s="100"/>
      <c r="D112" s="101" t="s">
        <v>119</v>
      </c>
      <c r="E112" s="102"/>
      <c r="F112" s="102"/>
      <c r="G112" s="102"/>
      <c r="H112" s="102"/>
      <c r="I112" s="102"/>
      <c r="J112" s="103">
        <f>J320</f>
        <v>0</v>
      </c>
      <c r="L112" s="100"/>
    </row>
    <row r="113" spans="2:12" s="9" customFormat="1" ht="14.85" customHeight="1">
      <c r="B113" s="100"/>
      <c r="D113" s="101" t="s">
        <v>120</v>
      </c>
      <c r="E113" s="102"/>
      <c r="F113" s="102"/>
      <c r="G113" s="102"/>
      <c r="H113" s="102"/>
      <c r="I113" s="102"/>
      <c r="J113" s="103">
        <f>J337</f>
        <v>0</v>
      </c>
      <c r="L113" s="100"/>
    </row>
    <row r="114" spans="2:12" s="9" customFormat="1" ht="19.899999999999999" customHeight="1">
      <c r="B114" s="100"/>
      <c r="D114" s="101" t="s">
        <v>121</v>
      </c>
      <c r="E114" s="102"/>
      <c r="F114" s="102"/>
      <c r="G114" s="102"/>
      <c r="H114" s="102"/>
      <c r="I114" s="102"/>
      <c r="J114" s="103">
        <f>J346</f>
        <v>0</v>
      </c>
      <c r="L114" s="100"/>
    </row>
    <row r="115" spans="2:12" s="9" customFormat="1" ht="14.85" customHeight="1">
      <c r="B115" s="100"/>
      <c r="D115" s="101" t="s">
        <v>122</v>
      </c>
      <c r="E115" s="102"/>
      <c r="F115" s="102"/>
      <c r="G115" s="102"/>
      <c r="H115" s="102"/>
      <c r="I115" s="102"/>
      <c r="J115" s="103">
        <f>J347</f>
        <v>0</v>
      </c>
      <c r="L115" s="100"/>
    </row>
    <row r="116" spans="2:12" s="9" customFormat="1" ht="14.85" customHeight="1">
      <c r="B116" s="100"/>
      <c r="D116" s="101" t="s">
        <v>123</v>
      </c>
      <c r="E116" s="102"/>
      <c r="F116" s="102"/>
      <c r="G116" s="102"/>
      <c r="H116" s="102"/>
      <c r="I116" s="102"/>
      <c r="J116" s="103">
        <f>J350</f>
        <v>0</v>
      </c>
      <c r="L116" s="100"/>
    </row>
    <row r="117" spans="2:12" s="9" customFormat="1" ht="14.85" customHeight="1">
      <c r="B117" s="100"/>
      <c r="D117" s="101" t="s">
        <v>124</v>
      </c>
      <c r="E117" s="102"/>
      <c r="F117" s="102"/>
      <c r="G117" s="102"/>
      <c r="H117" s="102"/>
      <c r="I117" s="102"/>
      <c r="J117" s="103">
        <f>J358</f>
        <v>0</v>
      </c>
      <c r="L117" s="100"/>
    </row>
    <row r="118" spans="2:12" s="9" customFormat="1" ht="14.85" customHeight="1">
      <c r="B118" s="100"/>
      <c r="D118" s="101" t="s">
        <v>125</v>
      </c>
      <c r="E118" s="102"/>
      <c r="F118" s="102"/>
      <c r="G118" s="102"/>
      <c r="H118" s="102"/>
      <c r="I118" s="102"/>
      <c r="J118" s="103">
        <f>J377</f>
        <v>0</v>
      </c>
      <c r="L118" s="100"/>
    </row>
    <row r="119" spans="2:12" s="9" customFormat="1" ht="19.899999999999999" customHeight="1">
      <c r="B119" s="100"/>
      <c r="D119" s="101" t="s">
        <v>126</v>
      </c>
      <c r="E119" s="102"/>
      <c r="F119" s="102"/>
      <c r="G119" s="102"/>
      <c r="H119" s="102"/>
      <c r="I119" s="102"/>
      <c r="J119" s="103">
        <f>J405</f>
        <v>0</v>
      </c>
      <c r="L119" s="100"/>
    </row>
    <row r="120" spans="2:12" s="9" customFormat="1" ht="19.899999999999999" customHeight="1">
      <c r="B120" s="100"/>
      <c r="D120" s="101" t="s">
        <v>127</v>
      </c>
      <c r="E120" s="102"/>
      <c r="F120" s="102"/>
      <c r="G120" s="102"/>
      <c r="H120" s="102"/>
      <c r="I120" s="102"/>
      <c r="J120" s="103">
        <f>J411</f>
        <v>0</v>
      </c>
      <c r="L120" s="100"/>
    </row>
    <row r="121" spans="2:12" s="8" customFormat="1" ht="24.95" customHeight="1">
      <c r="B121" s="96"/>
      <c r="D121" s="97" t="s">
        <v>128</v>
      </c>
      <c r="E121" s="98"/>
      <c r="F121" s="98"/>
      <c r="G121" s="98"/>
      <c r="H121" s="98"/>
      <c r="I121" s="98"/>
      <c r="J121" s="99">
        <f>J413</f>
        <v>0</v>
      </c>
      <c r="L121" s="96"/>
    </row>
    <row r="122" spans="2:12" s="9" customFormat="1" ht="19.899999999999999" customHeight="1">
      <c r="B122" s="100"/>
      <c r="D122" s="101" t="s">
        <v>129</v>
      </c>
      <c r="E122" s="102"/>
      <c r="F122" s="102"/>
      <c r="G122" s="102"/>
      <c r="H122" s="102"/>
      <c r="I122" s="102"/>
      <c r="J122" s="103">
        <f>J414</f>
        <v>0</v>
      </c>
      <c r="L122" s="100"/>
    </row>
    <row r="123" spans="2:12" s="9" customFormat="1" ht="19.899999999999999" customHeight="1">
      <c r="B123" s="100"/>
      <c r="D123" s="101" t="s">
        <v>130</v>
      </c>
      <c r="E123" s="102"/>
      <c r="F123" s="102"/>
      <c r="G123" s="102"/>
      <c r="H123" s="102"/>
      <c r="I123" s="102"/>
      <c r="J123" s="103">
        <f>J423</f>
        <v>0</v>
      </c>
      <c r="L123" s="100"/>
    </row>
    <row r="124" spans="2:12" s="9" customFormat="1" ht="19.899999999999999" customHeight="1">
      <c r="B124" s="100"/>
      <c r="D124" s="101" t="s">
        <v>131</v>
      </c>
      <c r="E124" s="102"/>
      <c r="F124" s="102"/>
      <c r="G124" s="102"/>
      <c r="H124" s="102"/>
      <c r="I124" s="102"/>
      <c r="J124" s="103">
        <f>J455</f>
        <v>0</v>
      </c>
      <c r="L124" s="100"/>
    </row>
    <row r="125" spans="2:12" s="9" customFormat="1" ht="19.899999999999999" customHeight="1">
      <c r="B125" s="100"/>
      <c r="D125" s="101" t="s">
        <v>132</v>
      </c>
      <c r="E125" s="102"/>
      <c r="F125" s="102"/>
      <c r="G125" s="102"/>
      <c r="H125" s="102"/>
      <c r="I125" s="102"/>
      <c r="J125" s="103">
        <f>J460</f>
        <v>0</v>
      </c>
      <c r="L125" s="100"/>
    </row>
    <row r="126" spans="2:12" s="9" customFormat="1" ht="19.899999999999999" customHeight="1">
      <c r="B126" s="100"/>
      <c r="D126" s="101" t="s">
        <v>133</v>
      </c>
      <c r="E126" s="102"/>
      <c r="F126" s="102"/>
      <c r="G126" s="102"/>
      <c r="H126" s="102"/>
      <c r="I126" s="102"/>
      <c r="J126" s="103">
        <f>J470</f>
        <v>0</v>
      </c>
      <c r="L126" s="100"/>
    </row>
    <row r="127" spans="2:12" s="9" customFormat="1" ht="19.899999999999999" customHeight="1">
      <c r="B127" s="100"/>
      <c r="D127" s="101" t="s">
        <v>134</v>
      </c>
      <c r="E127" s="102"/>
      <c r="F127" s="102"/>
      <c r="G127" s="102"/>
      <c r="H127" s="102"/>
      <c r="I127" s="102"/>
      <c r="J127" s="103">
        <f>J479</f>
        <v>0</v>
      </c>
      <c r="L127" s="100"/>
    </row>
    <row r="128" spans="2:12" s="9" customFormat="1" ht="19.899999999999999" customHeight="1">
      <c r="B128" s="100"/>
      <c r="D128" s="101" t="s">
        <v>135</v>
      </c>
      <c r="E128" s="102"/>
      <c r="F128" s="102"/>
      <c r="G128" s="102"/>
      <c r="H128" s="102"/>
      <c r="I128" s="102"/>
      <c r="J128" s="103">
        <f>J506</f>
        <v>0</v>
      </c>
      <c r="L128" s="100"/>
    </row>
    <row r="129" spans="2:12" s="9" customFormat="1" ht="19.899999999999999" customHeight="1">
      <c r="B129" s="100"/>
      <c r="D129" s="101" t="s">
        <v>136</v>
      </c>
      <c r="E129" s="102"/>
      <c r="F129" s="102"/>
      <c r="G129" s="102"/>
      <c r="H129" s="102"/>
      <c r="I129" s="102"/>
      <c r="J129" s="103">
        <f>J527</f>
        <v>0</v>
      </c>
      <c r="L129" s="100"/>
    </row>
    <row r="130" spans="2:12" s="9" customFormat="1" ht="19.899999999999999" customHeight="1">
      <c r="B130" s="100"/>
      <c r="D130" s="101" t="s">
        <v>137</v>
      </c>
      <c r="E130" s="102"/>
      <c r="F130" s="102"/>
      <c r="G130" s="102"/>
      <c r="H130" s="102"/>
      <c r="I130" s="102"/>
      <c r="J130" s="103">
        <f>J540</f>
        <v>0</v>
      </c>
      <c r="L130" s="100"/>
    </row>
    <row r="131" spans="2:12" s="9" customFormat="1" ht="19.899999999999999" customHeight="1">
      <c r="B131" s="100"/>
      <c r="D131" s="101" t="s">
        <v>138</v>
      </c>
      <c r="E131" s="102"/>
      <c r="F131" s="102"/>
      <c r="G131" s="102"/>
      <c r="H131" s="102"/>
      <c r="I131" s="102"/>
      <c r="J131" s="103">
        <f>J554</f>
        <v>0</v>
      </c>
      <c r="L131" s="100"/>
    </row>
    <row r="132" spans="2:12" s="9" customFormat="1" ht="19.899999999999999" customHeight="1">
      <c r="B132" s="100"/>
      <c r="D132" s="101" t="s">
        <v>139</v>
      </c>
      <c r="E132" s="102"/>
      <c r="F132" s="102"/>
      <c r="G132" s="102"/>
      <c r="H132" s="102"/>
      <c r="I132" s="102"/>
      <c r="J132" s="103">
        <f>J575</f>
        <v>0</v>
      </c>
      <c r="L132" s="100"/>
    </row>
    <row r="133" spans="2:12" s="9" customFormat="1" ht="19.899999999999999" customHeight="1">
      <c r="B133" s="100"/>
      <c r="D133" s="101" t="s">
        <v>140</v>
      </c>
      <c r="E133" s="102"/>
      <c r="F133" s="102"/>
      <c r="G133" s="102"/>
      <c r="H133" s="102"/>
      <c r="I133" s="102"/>
      <c r="J133" s="103">
        <f>J597</f>
        <v>0</v>
      </c>
      <c r="L133" s="100"/>
    </row>
    <row r="134" spans="2:12" s="8" customFormat="1" ht="24.95" customHeight="1">
      <c r="B134" s="96"/>
      <c r="D134" s="97" t="s">
        <v>141</v>
      </c>
      <c r="E134" s="98"/>
      <c r="F134" s="98"/>
      <c r="G134" s="98"/>
      <c r="H134" s="98"/>
      <c r="I134" s="98"/>
      <c r="J134" s="99">
        <f>J610</f>
        <v>0</v>
      </c>
      <c r="L134" s="96"/>
    </row>
    <row r="135" spans="2:12" s="9" customFormat="1" ht="19.899999999999999" customHeight="1">
      <c r="B135" s="100"/>
      <c r="D135" s="101" t="s">
        <v>142</v>
      </c>
      <c r="E135" s="102"/>
      <c r="F135" s="102"/>
      <c r="G135" s="102"/>
      <c r="H135" s="102"/>
      <c r="I135" s="102"/>
      <c r="J135" s="103">
        <f>J611</f>
        <v>0</v>
      </c>
      <c r="L135" s="100"/>
    </row>
    <row r="136" spans="2:12" s="9" customFormat="1" ht="19.899999999999999" customHeight="1">
      <c r="B136" s="100"/>
      <c r="D136" s="101" t="s">
        <v>143</v>
      </c>
      <c r="E136" s="102"/>
      <c r="F136" s="102"/>
      <c r="G136" s="102"/>
      <c r="H136" s="102"/>
      <c r="I136" s="102"/>
      <c r="J136" s="103">
        <f>J613</f>
        <v>0</v>
      </c>
      <c r="L136" s="100"/>
    </row>
    <row r="137" spans="2:12" s="1" customFormat="1" ht="21.75" customHeight="1">
      <c r="B137" s="28"/>
      <c r="L137" s="28"/>
    </row>
    <row r="138" spans="2:12" s="1" customFormat="1" ht="6.95" customHeight="1"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28"/>
    </row>
    <row r="142" spans="2:12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28"/>
    </row>
    <row r="143" spans="2:12" s="1" customFormat="1" ht="24.95" customHeight="1">
      <c r="B143" s="28"/>
      <c r="C143" s="20" t="s">
        <v>144</v>
      </c>
      <c r="L143" s="28"/>
    </row>
    <row r="144" spans="2:12" s="1" customFormat="1" ht="6.95" customHeight="1">
      <c r="B144" s="28"/>
      <c r="L144" s="28"/>
    </row>
    <row r="145" spans="2:65" s="1" customFormat="1" ht="12" customHeight="1">
      <c r="B145" s="28"/>
      <c r="C145" s="25" t="s">
        <v>14</v>
      </c>
      <c r="L145" s="28"/>
    </row>
    <row r="146" spans="2:65" s="1" customFormat="1" ht="30" customHeight="1">
      <c r="B146" s="28"/>
      <c r="E146" s="199" t="str">
        <f>E7</f>
        <v>Stavební úpravy zadního vstupu bytového domu č.p. 1104/3, ul. Mládí</v>
      </c>
      <c r="F146" s="212"/>
      <c r="G146" s="212"/>
      <c r="H146" s="212"/>
      <c r="L146" s="28"/>
    </row>
    <row r="147" spans="2:65" s="1" customFormat="1" ht="6.95" customHeight="1">
      <c r="B147" s="28"/>
      <c r="L147" s="28"/>
    </row>
    <row r="148" spans="2:65" s="1" customFormat="1" ht="12" customHeight="1">
      <c r="B148" s="28"/>
      <c r="C148" s="25" t="s">
        <v>18</v>
      </c>
      <c r="F148" s="23" t="str">
        <f>F10</f>
        <v>Havířov</v>
      </c>
      <c r="I148" s="25" t="s">
        <v>20</v>
      </c>
      <c r="J148" s="48" t="str">
        <f>IF(J10="","",J10)</f>
        <v>4. 2. 2026</v>
      </c>
      <c r="L148" s="28"/>
    </row>
    <row r="149" spans="2:65" s="1" customFormat="1" ht="6.95" customHeight="1">
      <c r="B149" s="28"/>
      <c r="L149" s="28"/>
    </row>
    <row r="150" spans="2:65" s="1" customFormat="1" ht="15.2" customHeight="1">
      <c r="B150" s="28"/>
      <c r="C150" s="25" t="s">
        <v>22</v>
      </c>
      <c r="F150" s="23" t="str">
        <f>E13</f>
        <v>SBD Havířov</v>
      </c>
      <c r="I150" s="25" t="s">
        <v>28</v>
      </c>
      <c r="J150" s="26" t="str">
        <f>E19</f>
        <v xml:space="preserve"> </v>
      </c>
      <c r="L150" s="28"/>
    </row>
    <row r="151" spans="2:65" s="1" customFormat="1" ht="15.2" customHeight="1">
      <c r="B151" s="28"/>
      <c r="C151" s="25" t="s">
        <v>26</v>
      </c>
      <c r="F151" s="23" t="str">
        <f>IF(E16="","",E16)</f>
        <v xml:space="preserve"> </v>
      </c>
      <c r="I151" s="25" t="s">
        <v>30</v>
      </c>
      <c r="J151" s="26" t="str">
        <f>E22</f>
        <v>Barvík</v>
      </c>
      <c r="L151" s="28"/>
    </row>
    <row r="152" spans="2:65" s="1" customFormat="1" ht="10.35" customHeight="1">
      <c r="B152" s="28"/>
      <c r="L152" s="28"/>
    </row>
    <row r="153" spans="2:65" s="10" customFormat="1" ht="29.25" customHeight="1">
      <c r="B153" s="104"/>
      <c r="C153" s="105" t="s">
        <v>145</v>
      </c>
      <c r="D153" s="106" t="s">
        <v>58</v>
      </c>
      <c r="E153" s="106" t="s">
        <v>54</v>
      </c>
      <c r="F153" s="106" t="s">
        <v>55</v>
      </c>
      <c r="G153" s="106" t="s">
        <v>146</v>
      </c>
      <c r="H153" s="106" t="s">
        <v>147</v>
      </c>
      <c r="I153" s="106" t="s">
        <v>148</v>
      </c>
      <c r="J153" s="107" t="s">
        <v>99</v>
      </c>
      <c r="K153" s="108" t="s">
        <v>149</v>
      </c>
      <c r="L153" s="104"/>
      <c r="M153" s="55" t="s">
        <v>1</v>
      </c>
      <c r="N153" s="56" t="s">
        <v>37</v>
      </c>
      <c r="O153" s="56" t="s">
        <v>150</v>
      </c>
      <c r="P153" s="56" t="s">
        <v>151</v>
      </c>
      <c r="Q153" s="56" t="s">
        <v>152</v>
      </c>
      <c r="R153" s="56" t="s">
        <v>153</v>
      </c>
      <c r="S153" s="56" t="s">
        <v>154</v>
      </c>
      <c r="T153" s="57" t="s">
        <v>155</v>
      </c>
    </row>
    <row r="154" spans="2:65" s="1" customFormat="1" ht="22.9" customHeight="1">
      <c r="B154" s="28"/>
      <c r="C154" s="60" t="s">
        <v>156</v>
      </c>
      <c r="J154" s="109">
        <f>BK154</f>
        <v>0</v>
      </c>
      <c r="L154" s="28"/>
      <c r="M154" s="58"/>
      <c r="N154" s="49"/>
      <c r="O154" s="49"/>
      <c r="P154" s="110">
        <f>P155+P413+P610</f>
        <v>265.37092699999999</v>
      </c>
      <c r="Q154" s="49"/>
      <c r="R154" s="110">
        <f>R155+R413+R610</f>
        <v>9.4712478400000002</v>
      </c>
      <c r="S154" s="49"/>
      <c r="T154" s="111">
        <f>T155+T413+T610</f>
        <v>4.6053795000000006</v>
      </c>
      <c r="AT154" s="16" t="s">
        <v>72</v>
      </c>
      <c r="AU154" s="16" t="s">
        <v>101</v>
      </c>
      <c r="BK154" s="112">
        <f>BK155+BK413+BK610</f>
        <v>0</v>
      </c>
    </row>
    <row r="155" spans="2:65" s="11" customFormat="1" ht="25.9" customHeight="1">
      <c r="B155" s="113"/>
      <c r="D155" s="114" t="s">
        <v>72</v>
      </c>
      <c r="E155" s="115" t="s">
        <v>157</v>
      </c>
      <c r="F155" s="115" t="s">
        <v>158</v>
      </c>
      <c r="J155" s="116">
        <f>BK155</f>
        <v>0</v>
      </c>
      <c r="L155" s="113"/>
      <c r="M155" s="117"/>
      <c r="P155" s="118">
        <f>P156+P189+P219+P226+P233+P346+P405+P411</f>
        <v>146.27673799999999</v>
      </c>
      <c r="R155" s="118">
        <f>R156+R189+R219+R226+R233+R346+R405+R411</f>
        <v>7.8636345600000004</v>
      </c>
      <c r="T155" s="119">
        <f>T156+T189+T219+T226+T233+T346+T405+T411</f>
        <v>4.0260875000000009</v>
      </c>
      <c r="AR155" s="114" t="s">
        <v>78</v>
      </c>
      <c r="AT155" s="120" t="s">
        <v>72</v>
      </c>
      <c r="AU155" s="120" t="s">
        <v>73</v>
      </c>
      <c r="AY155" s="114" t="s">
        <v>159</v>
      </c>
      <c r="BK155" s="121">
        <f>BK156+BK189+BK219+BK226+BK233+BK346+BK405+BK411</f>
        <v>0</v>
      </c>
    </row>
    <row r="156" spans="2:65" s="11" customFormat="1" ht="22.9" customHeight="1">
      <c r="B156" s="113"/>
      <c r="D156" s="114" t="s">
        <v>72</v>
      </c>
      <c r="E156" s="122" t="s">
        <v>78</v>
      </c>
      <c r="F156" s="122" t="s">
        <v>160</v>
      </c>
      <c r="J156" s="123">
        <f>BK156</f>
        <v>0</v>
      </c>
      <c r="L156" s="113"/>
      <c r="M156" s="117"/>
      <c r="P156" s="118">
        <f>P157+P161+P170+P173</f>
        <v>10.451499999999999</v>
      </c>
      <c r="R156" s="118">
        <f>R157+R161+R170+R173</f>
        <v>1.2755999999999998</v>
      </c>
      <c r="T156" s="119">
        <f>T157+T161+T170+T173</f>
        <v>0</v>
      </c>
      <c r="AR156" s="114" t="s">
        <v>78</v>
      </c>
      <c r="AT156" s="120" t="s">
        <v>72</v>
      </c>
      <c r="AU156" s="120" t="s">
        <v>78</v>
      </c>
      <c r="AY156" s="114" t="s">
        <v>159</v>
      </c>
      <c r="BK156" s="121">
        <f>BK157+BK161+BK170+BK173</f>
        <v>0</v>
      </c>
    </row>
    <row r="157" spans="2:65" s="11" customFormat="1" ht="20.85" customHeight="1">
      <c r="B157" s="113"/>
      <c r="D157" s="114" t="s">
        <v>72</v>
      </c>
      <c r="E157" s="122" t="s">
        <v>161</v>
      </c>
      <c r="F157" s="122" t="s">
        <v>162</v>
      </c>
      <c r="J157" s="123">
        <f>BK157</f>
        <v>0</v>
      </c>
      <c r="L157" s="113"/>
      <c r="M157" s="117"/>
      <c r="P157" s="118">
        <f>SUM(P158:P160)</f>
        <v>3.3214999999999999</v>
      </c>
      <c r="R157" s="118">
        <f>SUM(R158:R160)</f>
        <v>0</v>
      </c>
      <c r="T157" s="119">
        <f>SUM(T158:T160)</f>
        <v>0</v>
      </c>
      <c r="AR157" s="114" t="s">
        <v>78</v>
      </c>
      <c r="AT157" s="120" t="s">
        <v>72</v>
      </c>
      <c r="AU157" s="120" t="s">
        <v>83</v>
      </c>
      <c r="AY157" s="114" t="s">
        <v>159</v>
      </c>
      <c r="BK157" s="121">
        <f>SUM(BK158:BK160)</f>
        <v>0</v>
      </c>
    </row>
    <row r="158" spans="2:65" s="1" customFormat="1" ht="37.9" customHeight="1">
      <c r="B158" s="124"/>
      <c r="C158" s="125" t="s">
        <v>78</v>
      </c>
      <c r="D158" s="125" t="s">
        <v>163</v>
      </c>
      <c r="E158" s="126" t="s">
        <v>164</v>
      </c>
      <c r="F158" s="127" t="s">
        <v>165</v>
      </c>
      <c r="G158" s="128" t="s">
        <v>166</v>
      </c>
      <c r="H158" s="129">
        <v>0.5</v>
      </c>
      <c r="I158" s="130">
        <v>0</v>
      </c>
      <c r="J158" s="130">
        <f>ROUND(I158*H158,2)</f>
        <v>0</v>
      </c>
      <c r="K158" s="131"/>
      <c r="L158" s="28"/>
      <c r="M158" s="132" t="s">
        <v>1</v>
      </c>
      <c r="N158" s="133" t="s">
        <v>39</v>
      </c>
      <c r="O158" s="134">
        <v>6.6429999999999998</v>
      </c>
      <c r="P158" s="134">
        <f>O158*H158</f>
        <v>3.3214999999999999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136" t="s">
        <v>167</v>
      </c>
      <c r="AT158" s="136" t="s">
        <v>163</v>
      </c>
      <c r="AU158" s="136" t="s">
        <v>168</v>
      </c>
      <c r="AY158" s="16" t="s">
        <v>159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6" t="s">
        <v>83</v>
      </c>
      <c r="BK158" s="137">
        <f>ROUND(I158*H158,2)</f>
        <v>0</v>
      </c>
      <c r="BL158" s="16" t="s">
        <v>167</v>
      </c>
      <c r="BM158" s="136" t="s">
        <v>169</v>
      </c>
    </row>
    <row r="159" spans="2:65" s="12" customFormat="1">
      <c r="B159" s="138"/>
      <c r="D159" s="139" t="s">
        <v>170</v>
      </c>
      <c r="E159" s="140" t="s">
        <v>1</v>
      </c>
      <c r="F159" s="141" t="s">
        <v>171</v>
      </c>
      <c r="H159" s="142">
        <v>0.5</v>
      </c>
      <c r="L159" s="138"/>
      <c r="M159" s="143"/>
      <c r="T159" s="144"/>
      <c r="AT159" s="140" t="s">
        <v>170</v>
      </c>
      <c r="AU159" s="140" t="s">
        <v>168</v>
      </c>
      <c r="AV159" s="12" t="s">
        <v>83</v>
      </c>
      <c r="AW159" s="12" t="s">
        <v>29</v>
      </c>
      <c r="AX159" s="12" t="s">
        <v>73</v>
      </c>
      <c r="AY159" s="140" t="s">
        <v>159</v>
      </c>
    </row>
    <row r="160" spans="2:65" s="13" customFormat="1">
      <c r="B160" s="145"/>
      <c r="D160" s="139" t="s">
        <v>170</v>
      </c>
      <c r="E160" s="146" t="s">
        <v>80</v>
      </c>
      <c r="F160" s="147" t="s">
        <v>172</v>
      </c>
      <c r="H160" s="148">
        <v>0.5</v>
      </c>
      <c r="L160" s="145"/>
      <c r="M160" s="149"/>
      <c r="T160" s="150"/>
      <c r="AT160" s="146" t="s">
        <v>170</v>
      </c>
      <c r="AU160" s="146" t="s">
        <v>168</v>
      </c>
      <c r="AV160" s="13" t="s">
        <v>167</v>
      </c>
      <c r="AW160" s="13" t="s">
        <v>29</v>
      </c>
      <c r="AX160" s="13" t="s">
        <v>78</v>
      </c>
      <c r="AY160" s="146" t="s">
        <v>159</v>
      </c>
    </row>
    <row r="161" spans="2:65" s="11" customFormat="1" ht="20.85" customHeight="1">
      <c r="B161" s="113"/>
      <c r="D161" s="114" t="s">
        <v>72</v>
      </c>
      <c r="E161" s="122" t="s">
        <v>173</v>
      </c>
      <c r="F161" s="122" t="s">
        <v>174</v>
      </c>
      <c r="J161" s="123">
        <f>BK161</f>
        <v>0</v>
      </c>
      <c r="L161" s="113"/>
      <c r="M161" s="117"/>
      <c r="P161" s="118">
        <f>SUM(P162:P169)</f>
        <v>1.1900000000000002</v>
      </c>
      <c r="R161" s="118">
        <f>SUM(R162:R169)</f>
        <v>0</v>
      </c>
      <c r="T161" s="119">
        <f>SUM(T162:T169)</f>
        <v>0</v>
      </c>
      <c r="AR161" s="114" t="s">
        <v>78</v>
      </c>
      <c r="AT161" s="120" t="s">
        <v>72</v>
      </c>
      <c r="AU161" s="120" t="s">
        <v>83</v>
      </c>
      <c r="AY161" s="114" t="s">
        <v>159</v>
      </c>
      <c r="BK161" s="121">
        <f>SUM(BK162:BK169)</f>
        <v>0</v>
      </c>
    </row>
    <row r="162" spans="2:65" s="1" customFormat="1" ht="37.9" customHeight="1">
      <c r="B162" s="124"/>
      <c r="C162" s="125" t="s">
        <v>83</v>
      </c>
      <c r="D162" s="125" t="s">
        <v>163</v>
      </c>
      <c r="E162" s="126" t="s">
        <v>175</v>
      </c>
      <c r="F162" s="127" t="s">
        <v>176</v>
      </c>
      <c r="G162" s="128" t="s">
        <v>166</v>
      </c>
      <c r="H162" s="129">
        <v>0.5</v>
      </c>
      <c r="I162" s="130">
        <v>0</v>
      </c>
      <c r="J162" s="130">
        <f>ROUND(I162*H162,2)</f>
        <v>0</v>
      </c>
      <c r="K162" s="131"/>
      <c r="L162" s="28"/>
      <c r="M162" s="132" t="s">
        <v>1</v>
      </c>
      <c r="N162" s="133" t="s">
        <v>39</v>
      </c>
      <c r="O162" s="134">
        <v>0.48799999999999999</v>
      </c>
      <c r="P162" s="134">
        <f>O162*H162</f>
        <v>0.24399999999999999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136" t="s">
        <v>167</v>
      </c>
      <c r="AT162" s="136" t="s">
        <v>163</v>
      </c>
      <c r="AU162" s="136" t="s">
        <v>168</v>
      </c>
      <c r="AY162" s="16" t="s">
        <v>159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83</v>
      </c>
      <c r="BK162" s="137">
        <f>ROUND(I162*H162,2)</f>
        <v>0</v>
      </c>
      <c r="BL162" s="16" t="s">
        <v>167</v>
      </c>
      <c r="BM162" s="136" t="s">
        <v>177</v>
      </c>
    </row>
    <row r="163" spans="2:65" s="12" customFormat="1">
      <c r="B163" s="138"/>
      <c r="D163" s="139" t="s">
        <v>170</v>
      </c>
      <c r="E163" s="140" t="s">
        <v>1</v>
      </c>
      <c r="F163" s="141" t="s">
        <v>178</v>
      </c>
      <c r="H163" s="142">
        <v>0.5</v>
      </c>
      <c r="L163" s="138"/>
      <c r="M163" s="143"/>
      <c r="T163" s="144"/>
      <c r="AT163" s="140" t="s">
        <v>170</v>
      </c>
      <c r="AU163" s="140" t="s">
        <v>168</v>
      </c>
      <c r="AV163" s="12" t="s">
        <v>83</v>
      </c>
      <c r="AW163" s="12" t="s">
        <v>29</v>
      </c>
      <c r="AX163" s="12" t="s">
        <v>78</v>
      </c>
      <c r="AY163" s="140" t="s">
        <v>159</v>
      </c>
    </row>
    <row r="164" spans="2:65" s="1" customFormat="1" ht="37.9" customHeight="1">
      <c r="B164" s="124"/>
      <c r="C164" s="125" t="s">
        <v>168</v>
      </c>
      <c r="D164" s="125" t="s">
        <v>163</v>
      </c>
      <c r="E164" s="126" t="s">
        <v>179</v>
      </c>
      <c r="F164" s="127" t="s">
        <v>180</v>
      </c>
      <c r="G164" s="128" t="s">
        <v>166</v>
      </c>
      <c r="H164" s="129">
        <v>2</v>
      </c>
      <c r="I164" s="130">
        <v>0</v>
      </c>
      <c r="J164" s="130">
        <f>ROUND(I164*H164,2)</f>
        <v>0</v>
      </c>
      <c r="K164" s="131"/>
      <c r="L164" s="28"/>
      <c r="M164" s="132" t="s">
        <v>1</v>
      </c>
      <c r="N164" s="133" t="s">
        <v>39</v>
      </c>
      <c r="O164" s="134">
        <v>0.45</v>
      </c>
      <c r="P164" s="134">
        <f>O164*H164</f>
        <v>0.9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167</v>
      </c>
      <c r="AT164" s="136" t="s">
        <v>163</v>
      </c>
      <c r="AU164" s="136" t="s">
        <v>168</v>
      </c>
      <c r="AY164" s="16" t="s">
        <v>159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83</v>
      </c>
      <c r="BK164" s="137">
        <f>ROUND(I164*H164,2)</f>
        <v>0</v>
      </c>
      <c r="BL164" s="16" t="s">
        <v>167</v>
      </c>
      <c r="BM164" s="136" t="s">
        <v>181</v>
      </c>
    </row>
    <row r="165" spans="2:65" s="12" customFormat="1">
      <c r="B165" s="138"/>
      <c r="D165" s="139" t="s">
        <v>170</v>
      </c>
      <c r="E165" s="140" t="s">
        <v>1</v>
      </c>
      <c r="F165" s="141" t="s">
        <v>182</v>
      </c>
      <c r="H165" s="142">
        <v>2</v>
      </c>
      <c r="L165" s="138"/>
      <c r="M165" s="143"/>
      <c r="T165" s="144"/>
      <c r="AT165" s="140" t="s">
        <v>170</v>
      </c>
      <c r="AU165" s="140" t="s">
        <v>168</v>
      </c>
      <c r="AV165" s="12" t="s">
        <v>83</v>
      </c>
      <c r="AW165" s="12" t="s">
        <v>29</v>
      </c>
      <c r="AX165" s="12" t="s">
        <v>78</v>
      </c>
      <c r="AY165" s="140" t="s">
        <v>159</v>
      </c>
    </row>
    <row r="166" spans="2:65" s="1" customFormat="1" ht="37.9" customHeight="1">
      <c r="B166" s="124"/>
      <c r="C166" s="125" t="s">
        <v>167</v>
      </c>
      <c r="D166" s="125" t="s">
        <v>163</v>
      </c>
      <c r="E166" s="126" t="s">
        <v>183</v>
      </c>
      <c r="F166" s="127" t="s">
        <v>184</v>
      </c>
      <c r="G166" s="128" t="s">
        <v>166</v>
      </c>
      <c r="H166" s="129">
        <v>0.5</v>
      </c>
      <c r="I166" s="130">
        <v>0</v>
      </c>
      <c r="J166" s="130">
        <f>ROUND(I166*H166,2)</f>
        <v>0</v>
      </c>
      <c r="K166" s="131"/>
      <c r="L166" s="28"/>
      <c r="M166" s="132" t="s">
        <v>1</v>
      </c>
      <c r="N166" s="133" t="s">
        <v>39</v>
      </c>
      <c r="O166" s="134">
        <v>8.6999999999999994E-2</v>
      </c>
      <c r="P166" s="134">
        <f>O166*H166</f>
        <v>4.3499999999999997E-2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167</v>
      </c>
      <c r="AT166" s="136" t="s">
        <v>163</v>
      </c>
      <c r="AU166" s="136" t="s">
        <v>168</v>
      </c>
      <c r="AY166" s="16" t="s">
        <v>159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83</v>
      </c>
      <c r="BK166" s="137">
        <f>ROUND(I166*H166,2)</f>
        <v>0</v>
      </c>
      <c r="BL166" s="16" t="s">
        <v>167</v>
      </c>
      <c r="BM166" s="136" t="s">
        <v>185</v>
      </c>
    </row>
    <row r="167" spans="2:65" s="12" customFormat="1">
      <c r="B167" s="138"/>
      <c r="D167" s="139" t="s">
        <v>170</v>
      </c>
      <c r="E167" s="140" t="s">
        <v>1</v>
      </c>
      <c r="F167" s="141" t="s">
        <v>82</v>
      </c>
      <c r="H167" s="142">
        <v>0.5</v>
      </c>
      <c r="L167" s="138"/>
      <c r="M167" s="143"/>
      <c r="T167" s="144"/>
      <c r="AT167" s="140" t="s">
        <v>170</v>
      </c>
      <c r="AU167" s="140" t="s">
        <v>168</v>
      </c>
      <c r="AV167" s="12" t="s">
        <v>83</v>
      </c>
      <c r="AW167" s="12" t="s">
        <v>29</v>
      </c>
      <c r="AX167" s="12" t="s">
        <v>78</v>
      </c>
      <c r="AY167" s="140" t="s">
        <v>159</v>
      </c>
    </row>
    <row r="168" spans="2:65" s="1" customFormat="1" ht="37.9" customHeight="1">
      <c r="B168" s="124"/>
      <c r="C168" s="125" t="s">
        <v>186</v>
      </c>
      <c r="D168" s="125" t="s">
        <v>163</v>
      </c>
      <c r="E168" s="126" t="s">
        <v>187</v>
      </c>
      <c r="F168" s="127" t="s">
        <v>188</v>
      </c>
      <c r="G168" s="128" t="s">
        <v>166</v>
      </c>
      <c r="H168" s="129">
        <v>0.5</v>
      </c>
      <c r="I168" s="130">
        <v>0</v>
      </c>
      <c r="J168" s="130">
        <f>ROUND(I168*H168,2)</f>
        <v>0</v>
      </c>
      <c r="K168" s="131"/>
      <c r="L168" s="28"/>
      <c r="M168" s="132" t="s">
        <v>1</v>
      </c>
      <c r="N168" s="133" t="s">
        <v>39</v>
      </c>
      <c r="O168" s="134">
        <v>5.0000000000000001E-3</v>
      </c>
      <c r="P168" s="134">
        <f>O168*H168</f>
        <v>2.5000000000000001E-3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167</v>
      </c>
      <c r="AT168" s="136" t="s">
        <v>163</v>
      </c>
      <c r="AU168" s="136" t="s">
        <v>168</v>
      </c>
      <c r="AY168" s="16" t="s">
        <v>159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83</v>
      </c>
      <c r="BK168" s="137">
        <f>ROUND(I168*H168,2)</f>
        <v>0</v>
      </c>
      <c r="BL168" s="16" t="s">
        <v>167</v>
      </c>
      <c r="BM168" s="136" t="s">
        <v>189</v>
      </c>
    </row>
    <row r="169" spans="2:65" s="12" customFormat="1">
      <c r="B169" s="138"/>
      <c r="D169" s="139" t="s">
        <v>170</v>
      </c>
      <c r="E169" s="140" t="s">
        <v>1</v>
      </c>
      <c r="F169" s="141" t="s">
        <v>82</v>
      </c>
      <c r="H169" s="142">
        <v>0.5</v>
      </c>
      <c r="L169" s="138"/>
      <c r="M169" s="143"/>
      <c r="T169" s="144"/>
      <c r="AT169" s="140" t="s">
        <v>170</v>
      </c>
      <c r="AU169" s="140" t="s">
        <v>168</v>
      </c>
      <c r="AV169" s="12" t="s">
        <v>83</v>
      </c>
      <c r="AW169" s="12" t="s">
        <v>29</v>
      </c>
      <c r="AX169" s="12" t="s">
        <v>78</v>
      </c>
      <c r="AY169" s="140" t="s">
        <v>159</v>
      </c>
    </row>
    <row r="170" spans="2:65" s="11" customFormat="1" ht="20.85" customHeight="1">
      <c r="B170" s="113"/>
      <c r="D170" s="114" t="s">
        <v>72</v>
      </c>
      <c r="E170" s="122" t="s">
        <v>190</v>
      </c>
      <c r="F170" s="122" t="s">
        <v>191</v>
      </c>
      <c r="J170" s="123">
        <f>BK170</f>
        <v>0</v>
      </c>
      <c r="L170" s="113"/>
      <c r="M170" s="117"/>
      <c r="P170" s="118">
        <f>SUM(P171:P172)</f>
        <v>0</v>
      </c>
      <c r="R170" s="118">
        <f>SUM(R171:R172)</f>
        <v>0</v>
      </c>
      <c r="T170" s="119">
        <f>SUM(T171:T172)</f>
        <v>0</v>
      </c>
      <c r="AR170" s="114" t="s">
        <v>78</v>
      </c>
      <c r="AT170" s="120" t="s">
        <v>72</v>
      </c>
      <c r="AU170" s="120" t="s">
        <v>83</v>
      </c>
      <c r="AY170" s="114" t="s">
        <v>159</v>
      </c>
      <c r="BK170" s="121">
        <f>SUM(BK171:BK172)</f>
        <v>0</v>
      </c>
    </row>
    <row r="171" spans="2:65" s="1" customFormat="1" ht="24.2" customHeight="1">
      <c r="B171" s="124"/>
      <c r="C171" s="125" t="s">
        <v>192</v>
      </c>
      <c r="D171" s="125" t="s">
        <v>163</v>
      </c>
      <c r="E171" s="126" t="s">
        <v>193</v>
      </c>
      <c r="F171" s="127" t="s">
        <v>194</v>
      </c>
      <c r="G171" s="128" t="s">
        <v>195</v>
      </c>
      <c r="H171" s="129">
        <v>0.9</v>
      </c>
      <c r="I171" s="130">
        <v>0</v>
      </c>
      <c r="J171" s="130">
        <f>ROUND(I171*H171,2)</f>
        <v>0</v>
      </c>
      <c r="K171" s="131"/>
      <c r="L171" s="28"/>
      <c r="M171" s="132" t="s">
        <v>1</v>
      </c>
      <c r="N171" s="133" t="s">
        <v>39</v>
      </c>
      <c r="O171" s="134">
        <v>0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167</v>
      </c>
      <c r="AT171" s="136" t="s">
        <v>163</v>
      </c>
      <c r="AU171" s="136" t="s">
        <v>168</v>
      </c>
      <c r="AY171" s="16" t="s">
        <v>159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83</v>
      </c>
      <c r="BK171" s="137">
        <f>ROUND(I171*H171,2)</f>
        <v>0</v>
      </c>
      <c r="BL171" s="16" t="s">
        <v>167</v>
      </c>
      <c r="BM171" s="136" t="s">
        <v>196</v>
      </c>
    </row>
    <row r="172" spans="2:65" s="12" customFormat="1">
      <c r="B172" s="138"/>
      <c r="D172" s="139" t="s">
        <v>170</v>
      </c>
      <c r="E172" s="140" t="s">
        <v>1</v>
      </c>
      <c r="F172" s="141" t="s">
        <v>197</v>
      </c>
      <c r="H172" s="142">
        <v>0.9</v>
      </c>
      <c r="L172" s="138"/>
      <c r="M172" s="143"/>
      <c r="T172" s="144"/>
      <c r="AT172" s="140" t="s">
        <v>170</v>
      </c>
      <c r="AU172" s="140" t="s">
        <v>168</v>
      </c>
      <c r="AV172" s="12" t="s">
        <v>83</v>
      </c>
      <c r="AW172" s="12" t="s">
        <v>29</v>
      </c>
      <c r="AX172" s="12" t="s">
        <v>78</v>
      </c>
      <c r="AY172" s="140" t="s">
        <v>159</v>
      </c>
    </row>
    <row r="173" spans="2:65" s="11" customFormat="1" ht="20.85" customHeight="1">
      <c r="B173" s="113"/>
      <c r="D173" s="114" t="s">
        <v>72</v>
      </c>
      <c r="E173" s="122" t="s">
        <v>198</v>
      </c>
      <c r="F173" s="122" t="s">
        <v>199</v>
      </c>
      <c r="J173" s="123">
        <f>BK173</f>
        <v>0</v>
      </c>
      <c r="L173" s="113"/>
      <c r="M173" s="117"/>
      <c r="P173" s="118">
        <f>SUM(P174:P188)</f>
        <v>5.94</v>
      </c>
      <c r="R173" s="118">
        <f>SUM(R174:R188)</f>
        <v>1.2755999999999998</v>
      </c>
      <c r="T173" s="119">
        <f>SUM(T174:T188)</f>
        <v>0</v>
      </c>
      <c r="AR173" s="114" t="s">
        <v>78</v>
      </c>
      <c r="AT173" s="120" t="s">
        <v>72</v>
      </c>
      <c r="AU173" s="120" t="s">
        <v>83</v>
      </c>
      <c r="AY173" s="114" t="s">
        <v>159</v>
      </c>
      <c r="BK173" s="121">
        <f>SUM(BK174:BK188)</f>
        <v>0</v>
      </c>
    </row>
    <row r="174" spans="2:65" s="1" customFormat="1" ht="24.2" customHeight="1">
      <c r="B174" s="124"/>
      <c r="C174" s="125" t="s">
        <v>200</v>
      </c>
      <c r="D174" s="125" t="s">
        <v>163</v>
      </c>
      <c r="E174" s="126" t="s">
        <v>201</v>
      </c>
      <c r="F174" s="127" t="s">
        <v>202</v>
      </c>
      <c r="G174" s="128" t="s">
        <v>203</v>
      </c>
      <c r="H174" s="129">
        <v>40</v>
      </c>
      <c r="I174" s="130">
        <v>0</v>
      </c>
      <c r="J174" s="130">
        <f>ROUND(I174*H174,2)</f>
        <v>0</v>
      </c>
      <c r="K174" s="131"/>
      <c r="L174" s="28"/>
      <c r="M174" s="132" t="s">
        <v>1</v>
      </c>
      <c r="N174" s="133" t="s">
        <v>39</v>
      </c>
      <c r="O174" s="134">
        <v>5.8000000000000003E-2</v>
      </c>
      <c r="P174" s="134">
        <f>O174*H174</f>
        <v>2.3200000000000003</v>
      </c>
      <c r="Q174" s="134">
        <v>0</v>
      </c>
      <c r="R174" s="134">
        <f>Q174*H174</f>
        <v>0</v>
      </c>
      <c r="S174" s="134">
        <v>0</v>
      </c>
      <c r="T174" s="135">
        <f>S174*H174</f>
        <v>0</v>
      </c>
      <c r="AR174" s="136" t="s">
        <v>167</v>
      </c>
      <c r="AT174" s="136" t="s">
        <v>163</v>
      </c>
      <c r="AU174" s="136" t="s">
        <v>168</v>
      </c>
      <c r="AY174" s="16" t="s">
        <v>159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6" t="s">
        <v>83</v>
      </c>
      <c r="BK174" s="137">
        <f>ROUND(I174*H174,2)</f>
        <v>0</v>
      </c>
      <c r="BL174" s="16" t="s">
        <v>167</v>
      </c>
      <c r="BM174" s="136" t="s">
        <v>204</v>
      </c>
    </row>
    <row r="175" spans="2:65" s="12" customFormat="1">
      <c r="B175" s="138"/>
      <c r="D175" s="139" t="s">
        <v>170</v>
      </c>
      <c r="E175" s="140" t="s">
        <v>1</v>
      </c>
      <c r="F175" s="141" t="s">
        <v>205</v>
      </c>
      <c r="H175" s="142">
        <v>40</v>
      </c>
      <c r="L175" s="138"/>
      <c r="M175" s="143"/>
      <c r="T175" s="144"/>
      <c r="AT175" s="140" t="s">
        <v>170</v>
      </c>
      <c r="AU175" s="140" t="s">
        <v>168</v>
      </c>
      <c r="AV175" s="12" t="s">
        <v>83</v>
      </c>
      <c r="AW175" s="12" t="s">
        <v>29</v>
      </c>
      <c r="AX175" s="12" t="s">
        <v>78</v>
      </c>
      <c r="AY175" s="140" t="s">
        <v>159</v>
      </c>
    </row>
    <row r="176" spans="2:65" s="1" customFormat="1" ht="16.5" customHeight="1">
      <c r="B176" s="124"/>
      <c r="C176" s="151" t="s">
        <v>206</v>
      </c>
      <c r="D176" s="151" t="s">
        <v>207</v>
      </c>
      <c r="E176" s="152" t="s">
        <v>208</v>
      </c>
      <c r="F176" s="153" t="s">
        <v>209</v>
      </c>
      <c r="G176" s="154" t="s">
        <v>210</v>
      </c>
      <c r="H176" s="155">
        <v>0.6</v>
      </c>
      <c r="I176" s="156">
        <v>0</v>
      </c>
      <c r="J176" s="156">
        <f>ROUND(I176*H176,2)</f>
        <v>0</v>
      </c>
      <c r="K176" s="157"/>
      <c r="L176" s="158"/>
      <c r="M176" s="159" t="s">
        <v>1</v>
      </c>
      <c r="N176" s="160" t="s">
        <v>39</v>
      </c>
      <c r="O176" s="134">
        <v>0</v>
      </c>
      <c r="P176" s="134">
        <f>O176*H176</f>
        <v>0</v>
      </c>
      <c r="Q176" s="134">
        <v>1E-3</v>
      </c>
      <c r="R176" s="134">
        <f>Q176*H176</f>
        <v>5.9999999999999995E-4</v>
      </c>
      <c r="S176" s="134">
        <v>0</v>
      </c>
      <c r="T176" s="135">
        <f>S176*H176</f>
        <v>0</v>
      </c>
      <c r="AR176" s="136" t="s">
        <v>206</v>
      </c>
      <c r="AT176" s="136" t="s">
        <v>207</v>
      </c>
      <c r="AU176" s="136" t="s">
        <v>168</v>
      </c>
      <c r="AY176" s="16" t="s">
        <v>159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83</v>
      </c>
      <c r="BK176" s="137">
        <f>ROUND(I176*H176,2)</f>
        <v>0</v>
      </c>
      <c r="BL176" s="16" t="s">
        <v>167</v>
      </c>
      <c r="BM176" s="136" t="s">
        <v>211</v>
      </c>
    </row>
    <row r="177" spans="2:65" s="12" customFormat="1">
      <c r="B177" s="138"/>
      <c r="D177" s="139" t="s">
        <v>170</v>
      </c>
      <c r="E177" s="140" t="s">
        <v>1</v>
      </c>
      <c r="F177" s="141" t="s">
        <v>212</v>
      </c>
      <c r="H177" s="142">
        <v>0.6</v>
      </c>
      <c r="L177" s="138"/>
      <c r="M177" s="143"/>
      <c r="T177" s="144"/>
      <c r="AT177" s="140" t="s">
        <v>170</v>
      </c>
      <c r="AU177" s="140" t="s">
        <v>168</v>
      </c>
      <c r="AV177" s="12" t="s">
        <v>83</v>
      </c>
      <c r="AW177" s="12" t="s">
        <v>29</v>
      </c>
      <c r="AX177" s="12" t="s">
        <v>78</v>
      </c>
      <c r="AY177" s="140" t="s">
        <v>159</v>
      </c>
    </row>
    <row r="178" spans="2:65" s="1" customFormat="1" ht="33" customHeight="1">
      <c r="B178" s="124"/>
      <c r="C178" s="125" t="s">
        <v>213</v>
      </c>
      <c r="D178" s="125" t="s">
        <v>163</v>
      </c>
      <c r="E178" s="126" t="s">
        <v>214</v>
      </c>
      <c r="F178" s="127" t="s">
        <v>215</v>
      </c>
      <c r="G178" s="128" t="s">
        <v>203</v>
      </c>
      <c r="H178" s="129">
        <v>40</v>
      </c>
      <c r="I178" s="130">
        <v>0</v>
      </c>
      <c r="J178" s="130">
        <f>ROUND(I178*H178,2)</f>
        <v>0</v>
      </c>
      <c r="K178" s="131"/>
      <c r="L178" s="28"/>
      <c r="M178" s="132" t="s">
        <v>1</v>
      </c>
      <c r="N178" s="133" t="s">
        <v>39</v>
      </c>
      <c r="O178" s="134">
        <v>5.5E-2</v>
      </c>
      <c r="P178" s="134">
        <f>O178*H178</f>
        <v>2.2000000000000002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167</v>
      </c>
      <c r="AT178" s="136" t="s">
        <v>163</v>
      </c>
      <c r="AU178" s="136" t="s">
        <v>168</v>
      </c>
      <c r="AY178" s="16" t="s">
        <v>159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6" t="s">
        <v>83</v>
      </c>
      <c r="BK178" s="137">
        <f>ROUND(I178*H178,2)</f>
        <v>0</v>
      </c>
      <c r="BL178" s="16" t="s">
        <v>167</v>
      </c>
      <c r="BM178" s="136" t="s">
        <v>216</v>
      </c>
    </row>
    <row r="179" spans="2:65" s="12" customFormat="1">
      <c r="B179" s="138"/>
      <c r="D179" s="139" t="s">
        <v>170</v>
      </c>
      <c r="E179" s="140" t="s">
        <v>1</v>
      </c>
      <c r="F179" s="141" t="s">
        <v>217</v>
      </c>
      <c r="H179" s="142">
        <v>40</v>
      </c>
      <c r="L179" s="138"/>
      <c r="M179" s="143"/>
      <c r="T179" s="144"/>
      <c r="AT179" s="140" t="s">
        <v>170</v>
      </c>
      <c r="AU179" s="140" t="s">
        <v>168</v>
      </c>
      <c r="AV179" s="12" t="s">
        <v>83</v>
      </c>
      <c r="AW179" s="12" t="s">
        <v>29</v>
      </c>
      <c r="AX179" s="12" t="s">
        <v>78</v>
      </c>
      <c r="AY179" s="140" t="s">
        <v>159</v>
      </c>
    </row>
    <row r="180" spans="2:65" s="1" customFormat="1" ht="16.5" customHeight="1">
      <c r="B180" s="124"/>
      <c r="C180" s="151" t="s">
        <v>218</v>
      </c>
      <c r="D180" s="151" t="s">
        <v>207</v>
      </c>
      <c r="E180" s="152" t="s">
        <v>219</v>
      </c>
      <c r="F180" s="153" t="s">
        <v>220</v>
      </c>
      <c r="G180" s="154" t="s">
        <v>195</v>
      </c>
      <c r="H180" s="155">
        <v>1.2749999999999999</v>
      </c>
      <c r="I180" s="156">
        <v>0</v>
      </c>
      <c r="J180" s="156">
        <f>ROUND(I180*H180,2)</f>
        <v>0</v>
      </c>
      <c r="K180" s="157"/>
      <c r="L180" s="158"/>
      <c r="M180" s="159" t="s">
        <v>1</v>
      </c>
      <c r="N180" s="160" t="s">
        <v>39</v>
      </c>
      <c r="O180" s="134">
        <v>0</v>
      </c>
      <c r="P180" s="134">
        <f>O180*H180</f>
        <v>0</v>
      </c>
      <c r="Q180" s="134">
        <v>1</v>
      </c>
      <c r="R180" s="134">
        <f>Q180*H180</f>
        <v>1.2749999999999999</v>
      </c>
      <c r="S180" s="134">
        <v>0</v>
      </c>
      <c r="T180" s="135">
        <f>S180*H180</f>
        <v>0</v>
      </c>
      <c r="AR180" s="136" t="s">
        <v>206</v>
      </c>
      <c r="AT180" s="136" t="s">
        <v>207</v>
      </c>
      <c r="AU180" s="136" t="s">
        <v>168</v>
      </c>
      <c r="AY180" s="16" t="s">
        <v>159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6" t="s">
        <v>83</v>
      </c>
      <c r="BK180" s="137">
        <f>ROUND(I180*H180,2)</f>
        <v>0</v>
      </c>
      <c r="BL180" s="16" t="s">
        <v>167</v>
      </c>
      <c r="BM180" s="136" t="s">
        <v>221</v>
      </c>
    </row>
    <row r="181" spans="2:65" s="12" customFormat="1">
      <c r="B181" s="138"/>
      <c r="D181" s="139" t="s">
        <v>170</v>
      </c>
      <c r="E181" s="140" t="s">
        <v>1</v>
      </c>
      <c r="F181" s="141" t="s">
        <v>1089</v>
      </c>
      <c r="H181" s="142">
        <v>0.75</v>
      </c>
      <c r="L181" s="138"/>
      <c r="M181" s="143"/>
      <c r="T181" s="144"/>
      <c r="AT181" s="140" t="s">
        <v>170</v>
      </c>
      <c r="AU181" s="140" t="s">
        <v>168</v>
      </c>
      <c r="AV181" s="12" t="s">
        <v>83</v>
      </c>
      <c r="AW181" s="12" t="s">
        <v>29</v>
      </c>
      <c r="AX181" s="12" t="s">
        <v>73</v>
      </c>
      <c r="AY181" s="140" t="s">
        <v>159</v>
      </c>
    </row>
    <row r="182" spans="2:65" s="12" customFormat="1">
      <c r="B182" s="138"/>
      <c r="D182" s="139" t="s">
        <v>170</v>
      </c>
      <c r="E182" s="140" t="s">
        <v>1</v>
      </c>
      <c r="F182" s="141" t="s">
        <v>1090</v>
      </c>
      <c r="H182" s="142">
        <v>5.0999999999999996</v>
      </c>
      <c r="L182" s="138"/>
      <c r="M182" s="143"/>
      <c r="T182" s="144"/>
      <c r="AT182" s="140" t="s">
        <v>170</v>
      </c>
      <c r="AU182" s="140" t="s">
        <v>168</v>
      </c>
      <c r="AV182" s="12" t="s">
        <v>83</v>
      </c>
      <c r="AW182" s="12" t="s">
        <v>29</v>
      </c>
      <c r="AX182" s="12" t="s">
        <v>78</v>
      </c>
      <c r="AY182" s="140" t="s">
        <v>159</v>
      </c>
    </row>
    <row r="183" spans="2:65" s="1" customFormat="1" ht="24.2" customHeight="1">
      <c r="B183" s="124"/>
      <c r="C183" s="125" t="s">
        <v>222</v>
      </c>
      <c r="D183" s="125" t="s">
        <v>163</v>
      </c>
      <c r="E183" s="126" t="s">
        <v>223</v>
      </c>
      <c r="F183" s="127" t="s">
        <v>224</v>
      </c>
      <c r="G183" s="128" t="s">
        <v>203</v>
      </c>
      <c r="H183" s="129">
        <v>15</v>
      </c>
      <c r="I183" s="130">
        <v>0</v>
      </c>
      <c r="J183" s="130">
        <f>ROUND(I183*H183,2)</f>
        <v>0</v>
      </c>
      <c r="K183" s="131"/>
      <c r="L183" s="28"/>
      <c r="M183" s="132" t="s">
        <v>1</v>
      </c>
      <c r="N183" s="133" t="s">
        <v>39</v>
      </c>
      <c r="O183" s="134">
        <v>5.1999999999999998E-2</v>
      </c>
      <c r="P183" s="134">
        <f>O183*H183</f>
        <v>0.77999999999999992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167</v>
      </c>
      <c r="AT183" s="136" t="s">
        <v>163</v>
      </c>
      <c r="AU183" s="136" t="s">
        <v>168</v>
      </c>
      <c r="AY183" s="16" t="s">
        <v>159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6" t="s">
        <v>83</v>
      </c>
      <c r="BK183" s="137">
        <f>ROUND(I183*H183,2)</f>
        <v>0</v>
      </c>
      <c r="BL183" s="16" t="s">
        <v>167</v>
      </c>
      <c r="BM183" s="136" t="s">
        <v>225</v>
      </c>
    </row>
    <row r="184" spans="2:65" s="12" customFormat="1">
      <c r="B184" s="138"/>
      <c r="D184" s="139" t="s">
        <v>170</v>
      </c>
      <c r="E184" s="140" t="s">
        <v>1</v>
      </c>
      <c r="F184" s="141" t="s">
        <v>217</v>
      </c>
      <c r="H184" s="142">
        <v>40</v>
      </c>
      <c r="L184" s="138"/>
      <c r="M184" s="143"/>
      <c r="T184" s="144"/>
      <c r="AT184" s="140" t="s">
        <v>170</v>
      </c>
      <c r="AU184" s="140" t="s">
        <v>168</v>
      </c>
      <c r="AV184" s="12" t="s">
        <v>83</v>
      </c>
      <c r="AW184" s="12" t="s">
        <v>29</v>
      </c>
      <c r="AX184" s="12" t="s">
        <v>78</v>
      </c>
      <c r="AY184" s="140" t="s">
        <v>159</v>
      </c>
    </row>
    <row r="185" spans="2:65" s="1" customFormat="1" ht="21.75" customHeight="1">
      <c r="B185" s="124"/>
      <c r="C185" s="125" t="s">
        <v>8</v>
      </c>
      <c r="D185" s="125" t="s">
        <v>163</v>
      </c>
      <c r="E185" s="126" t="s">
        <v>226</v>
      </c>
      <c r="F185" s="127" t="s">
        <v>227</v>
      </c>
      <c r="G185" s="128" t="s">
        <v>203</v>
      </c>
      <c r="H185" s="129">
        <v>40</v>
      </c>
      <c r="I185" s="130">
        <v>0</v>
      </c>
      <c r="J185" s="130">
        <f>ROUND(I185*H185,2)</f>
        <v>0</v>
      </c>
      <c r="K185" s="131"/>
      <c r="L185" s="28"/>
      <c r="M185" s="132" t="s">
        <v>1</v>
      </c>
      <c r="N185" s="133" t="s">
        <v>39</v>
      </c>
      <c r="O185" s="134">
        <v>1.4999999999999999E-2</v>
      </c>
      <c r="P185" s="134">
        <f>O185*H185</f>
        <v>0.6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167</v>
      </c>
      <c r="AT185" s="136" t="s">
        <v>163</v>
      </c>
      <c r="AU185" s="136" t="s">
        <v>168</v>
      </c>
      <c r="AY185" s="16" t="s">
        <v>159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83</v>
      </c>
      <c r="BK185" s="137">
        <f>ROUND(I185*H185,2)</f>
        <v>0</v>
      </c>
      <c r="BL185" s="16" t="s">
        <v>167</v>
      </c>
      <c r="BM185" s="136" t="s">
        <v>228</v>
      </c>
    </row>
    <row r="186" spans="2:65" s="12" customFormat="1">
      <c r="B186" s="138"/>
      <c r="D186" s="139" t="s">
        <v>170</v>
      </c>
      <c r="E186" s="140" t="s">
        <v>1</v>
      </c>
      <c r="F186" s="141" t="s">
        <v>217</v>
      </c>
      <c r="H186" s="142">
        <v>40</v>
      </c>
      <c r="L186" s="138"/>
      <c r="M186" s="143"/>
      <c r="T186" s="144"/>
      <c r="AT186" s="140" t="s">
        <v>170</v>
      </c>
      <c r="AU186" s="140" t="s">
        <v>168</v>
      </c>
      <c r="AV186" s="12" t="s">
        <v>83</v>
      </c>
      <c r="AW186" s="12" t="s">
        <v>29</v>
      </c>
      <c r="AX186" s="12" t="s">
        <v>78</v>
      </c>
      <c r="AY186" s="140" t="s">
        <v>159</v>
      </c>
    </row>
    <row r="187" spans="2:65" s="1" customFormat="1" ht="16.5" customHeight="1">
      <c r="B187" s="124"/>
      <c r="C187" s="125" t="s">
        <v>161</v>
      </c>
      <c r="D187" s="125" t="s">
        <v>163</v>
      </c>
      <c r="E187" s="126" t="s">
        <v>229</v>
      </c>
      <c r="F187" s="127" t="s">
        <v>230</v>
      </c>
      <c r="G187" s="128" t="s">
        <v>203</v>
      </c>
      <c r="H187" s="129">
        <v>40</v>
      </c>
      <c r="I187" s="130">
        <v>0</v>
      </c>
      <c r="J187" s="130">
        <f>ROUND(I187*H187,2)</f>
        <v>0</v>
      </c>
      <c r="K187" s="131"/>
      <c r="L187" s="28"/>
      <c r="M187" s="132" t="s">
        <v>1</v>
      </c>
      <c r="N187" s="133" t="s">
        <v>39</v>
      </c>
      <c r="O187" s="134">
        <v>1E-3</v>
      </c>
      <c r="P187" s="134">
        <f>O187*H187</f>
        <v>0.04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167</v>
      </c>
      <c r="AT187" s="136" t="s">
        <v>163</v>
      </c>
      <c r="AU187" s="136" t="s">
        <v>168</v>
      </c>
      <c r="AY187" s="16" t="s">
        <v>159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83</v>
      </c>
      <c r="BK187" s="137">
        <f>ROUND(I187*H187,2)</f>
        <v>0</v>
      </c>
      <c r="BL187" s="16" t="s">
        <v>167</v>
      </c>
      <c r="BM187" s="136" t="s">
        <v>231</v>
      </c>
    </row>
    <row r="188" spans="2:65" s="12" customFormat="1">
      <c r="B188" s="138"/>
      <c r="D188" s="139" t="s">
        <v>170</v>
      </c>
      <c r="E188" s="140" t="s">
        <v>1</v>
      </c>
      <c r="F188" s="141" t="s">
        <v>217</v>
      </c>
      <c r="H188" s="142">
        <v>40</v>
      </c>
      <c r="L188" s="138"/>
      <c r="M188" s="143"/>
      <c r="T188" s="144"/>
      <c r="AT188" s="140" t="s">
        <v>170</v>
      </c>
      <c r="AU188" s="140" t="s">
        <v>168</v>
      </c>
      <c r="AV188" s="12" t="s">
        <v>83</v>
      </c>
      <c r="AW188" s="12" t="s">
        <v>29</v>
      </c>
      <c r="AX188" s="12" t="s">
        <v>78</v>
      </c>
      <c r="AY188" s="140" t="s">
        <v>159</v>
      </c>
    </row>
    <row r="189" spans="2:65" s="11" customFormat="1" ht="22.9" customHeight="1">
      <c r="B189" s="113"/>
      <c r="D189" s="114" t="s">
        <v>72</v>
      </c>
      <c r="E189" s="122" t="s">
        <v>168</v>
      </c>
      <c r="F189" s="122" t="s">
        <v>232</v>
      </c>
      <c r="J189" s="123">
        <f>BK189</f>
        <v>0</v>
      </c>
      <c r="L189" s="113"/>
      <c r="M189" s="117"/>
      <c r="P189" s="118">
        <f>P190+P203</f>
        <v>12.557635000000001</v>
      </c>
      <c r="R189" s="118">
        <f>R190+R203</f>
        <v>1.7439642400000002</v>
      </c>
      <c r="T189" s="119">
        <f>T190+T203</f>
        <v>0</v>
      </c>
      <c r="AR189" s="114" t="s">
        <v>78</v>
      </c>
      <c r="AT189" s="120" t="s">
        <v>72</v>
      </c>
      <c r="AU189" s="120" t="s">
        <v>78</v>
      </c>
      <c r="AY189" s="114" t="s">
        <v>159</v>
      </c>
      <c r="BK189" s="121">
        <f>BK190+BK203</f>
        <v>0</v>
      </c>
    </row>
    <row r="190" spans="2:65" s="11" customFormat="1" ht="20.85" customHeight="1">
      <c r="B190" s="113"/>
      <c r="D190" s="114" t="s">
        <v>72</v>
      </c>
      <c r="E190" s="122" t="s">
        <v>233</v>
      </c>
      <c r="F190" s="122" t="s">
        <v>234</v>
      </c>
      <c r="J190" s="123">
        <f>BK190</f>
        <v>0</v>
      </c>
      <c r="L190" s="113"/>
      <c r="M190" s="117"/>
      <c r="P190" s="118">
        <f>SUM(P191:P202)</f>
        <v>3.87934</v>
      </c>
      <c r="R190" s="118">
        <f>SUM(R191:R202)</f>
        <v>0.98721996000000012</v>
      </c>
      <c r="T190" s="119">
        <f>SUM(T191:T202)</f>
        <v>0</v>
      </c>
      <c r="AR190" s="114" t="s">
        <v>78</v>
      </c>
      <c r="AT190" s="120" t="s">
        <v>72</v>
      </c>
      <c r="AU190" s="120" t="s">
        <v>83</v>
      </c>
      <c r="AY190" s="114" t="s">
        <v>159</v>
      </c>
      <c r="BK190" s="121">
        <f>SUM(BK191:BK202)</f>
        <v>0</v>
      </c>
    </row>
    <row r="191" spans="2:65" s="1" customFormat="1" ht="37.9" customHeight="1">
      <c r="B191" s="124"/>
      <c r="C191" s="125" t="s">
        <v>235</v>
      </c>
      <c r="D191" s="125" t="s">
        <v>163</v>
      </c>
      <c r="E191" s="126" t="s">
        <v>236</v>
      </c>
      <c r="F191" s="127" t="s">
        <v>237</v>
      </c>
      <c r="G191" s="128" t="s">
        <v>203</v>
      </c>
      <c r="H191" s="129">
        <v>0.59499999999999997</v>
      </c>
      <c r="I191" s="130">
        <v>0</v>
      </c>
      <c r="J191" s="130">
        <f>ROUND(I191*H191,2)</f>
        <v>0</v>
      </c>
      <c r="K191" s="131"/>
      <c r="L191" s="28"/>
      <c r="M191" s="132" t="s">
        <v>1</v>
      </c>
      <c r="N191" s="133" t="s">
        <v>39</v>
      </c>
      <c r="O191" s="134">
        <v>0.88300000000000001</v>
      </c>
      <c r="P191" s="134">
        <f>O191*H191</f>
        <v>0.52538499999999999</v>
      </c>
      <c r="Q191" s="134">
        <v>0.22362000000000001</v>
      </c>
      <c r="R191" s="134">
        <f>Q191*H191</f>
        <v>0.1330539</v>
      </c>
      <c r="S191" s="134">
        <v>0</v>
      </c>
      <c r="T191" s="135">
        <f>S191*H191</f>
        <v>0</v>
      </c>
      <c r="AR191" s="136" t="s">
        <v>167</v>
      </c>
      <c r="AT191" s="136" t="s">
        <v>163</v>
      </c>
      <c r="AU191" s="136" t="s">
        <v>168</v>
      </c>
      <c r="AY191" s="16" t="s">
        <v>159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6" t="s">
        <v>83</v>
      </c>
      <c r="BK191" s="137">
        <f>ROUND(I191*H191,2)</f>
        <v>0</v>
      </c>
      <c r="BL191" s="16" t="s">
        <v>167</v>
      </c>
      <c r="BM191" s="136" t="s">
        <v>238</v>
      </c>
    </row>
    <row r="192" spans="2:65" s="12" customFormat="1" ht="22.5">
      <c r="B192" s="138"/>
      <c r="D192" s="139" t="s">
        <v>170</v>
      </c>
      <c r="E192" s="140" t="s">
        <v>1</v>
      </c>
      <c r="F192" s="141" t="s">
        <v>239</v>
      </c>
      <c r="H192" s="142">
        <v>0.59499999999999997</v>
      </c>
      <c r="L192" s="138"/>
      <c r="M192" s="143"/>
      <c r="T192" s="144"/>
      <c r="AT192" s="140" t="s">
        <v>170</v>
      </c>
      <c r="AU192" s="140" t="s">
        <v>168</v>
      </c>
      <c r="AV192" s="12" t="s">
        <v>83</v>
      </c>
      <c r="AW192" s="12" t="s">
        <v>29</v>
      </c>
      <c r="AX192" s="12" t="s">
        <v>73</v>
      </c>
      <c r="AY192" s="140" t="s">
        <v>159</v>
      </c>
    </row>
    <row r="193" spans="2:65" s="13" customFormat="1">
      <c r="B193" s="145"/>
      <c r="D193" s="139" t="s">
        <v>170</v>
      </c>
      <c r="E193" s="146" t="s">
        <v>1</v>
      </c>
      <c r="F193" s="147" t="s">
        <v>172</v>
      </c>
      <c r="H193" s="148">
        <v>0.59499999999999997</v>
      </c>
      <c r="L193" s="145"/>
      <c r="M193" s="149"/>
      <c r="T193" s="150"/>
      <c r="AT193" s="146" t="s">
        <v>170</v>
      </c>
      <c r="AU193" s="146" t="s">
        <v>168</v>
      </c>
      <c r="AV193" s="13" t="s">
        <v>167</v>
      </c>
      <c r="AW193" s="13" t="s">
        <v>29</v>
      </c>
      <c r="AX193" s="13" t="s">
        <v>78</v>
      </c>
      <c r="AY193" s="146" t="s">
        <v>159</v>
      </c>
    </row>
    <row r="194" spans="2:65" s="1" customFormat="1" ht="37.9" customHeight="1">
      <c r="B194" s="124"/>
      <c r="C194" s="125" t="s">
        <v>240</v>
      </c>
      <c r="D194" s="125" t="s">
        <v>163</v>
      </c>
      <c r="E194" s="126" t="s">
        <v>241</v>
      </c>
      <c r="F194" s="127" t="s">
        <v>242</v>
      </c>
      <c r="G194" s="128" t="s">
        <v>203</v>
      </c>
      <c r="H194" s="129">
        <v>4.62</v>
      </c>
      <c r="I194" s="130">
        <v>0</v>
      </c>
      <c r="J194" s="130">
        <f>ROUND(I194*H194,2)</f>
        <v>0</v>
      </c>
      <c r="K194" s="131"/>
      <c r="L194" s="28"/>
      <c r="M194" s="132" t="s">
        <v>1</v>
      </c>
      <c r="N194" s="133" t="s">
        <v>39</v>
      </c>
      <c r="O194" s="134">
        <v>0.64900000000000002</v>
      </c>
      <c r="P194" s="134">
        <f>O194*H194</f>
        <v>2.99838</v>
      </c>
      <c r="Q194" s="134">
        <v>0.17721000000000001</v>
      </c>
      <c r="R194" s="134">
        <f>Q194*H194</f>
        <v>0.81871020000000005</v>
      </c>
      <c r="S194" s="134">
        <v>0</v>
      </c>
      <c r="T194" s="135">
        <f>S194*H194</f>
        <v>0</v>
      </c>
      <c r="AR194" s="136" t="s">
        <v>167</v>
      </c>
      <c r="AT194" s="136" t="s">
        <v>163</v>
      </c>
      <c r="AU194" s="136" t="s">
        <v>168</v>
      </c>
      <c r="AY194" s="16" t="s">
        <v>159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6" t="s">
        <v>83</v>
      </c>
      <c r="BK194" s="137">
        <f>ROUND(I194*H194,2)</f>
        <v>0</v>
      </c>
      <c r="BL194" s="16" t="s">
        <v>167</v>
      </c>
      <c r="BM194" s="136" t="s">
        <v>243</v>
      </c>
    </row>
    <row r="195" spans="2:65" s="12" customFormat="1" ht="22.5">
      <c r="B195" s="138"/>
      <c r="D195" s="139" t="s">
        <v>170</v>
      </c>
      <c r="E195" s="140" t="s">
        <v>1</v>
      </c>
      <c r="F195" s="141" t="s">
        <v>244</v>
      </c>
      <c r="H195" s="142">
        <v>4.62</v>
      </c>
      <c r="L195" s="138"/>
      <c r="M195" s="143"/>
      <c r="T195" s="144"/>
      <c r="AT195" s="140" t="s">
        <v>170</v>
      </c>
      <c r="AU195" s="140" t="s">
        <v>168</v>
      </c>
      <c r="AV195" s="12" t="s">
        <v>83</v>
      </c>
      <c r="AW195" s="12" t="s">
        <v>29</v>
      </c>
      <c r="AX195" s="12" t="s">
        <v>73</v>
      </c>
      <c r="AY195" s="140" t="s">
        <v>159</v>
      </c>
    </row>
    <row r="196" spans="2:65" s="13" customFormat="1">
      <c r="B196" s="145"/>
      <c r="D196" s="139" t="s">
        <v>170</v>
      </c>
      <c r="E196" s="146" t="s">
        <v>1</v>
      </c>
      <c r="F196" s="147" t="s">
        <v>172</v>
      </c>
      <c r="H196" s="148">
        <v>4.62</v>
      </c>
      <c r="L196" s="145"/>
      <c r="M196" s="149"/>
      <c r="T196" s="150"/>
      <c r="AT196" s="146" t="s">
        <v>170</v>
      </c>
      <c r="AU196" s="146" t="s">
        <v>168</v>
      </c>
      <c r="AV196" s="13" t="s">
        <v>167</v>
      </c>
      <c r="AW196" s="13" t="s">
        <v>29</v>
      </c>
      <c r="AX196" s="13" t="s">
        <v>78</v>
      </c>
      <c r="AY196" s="146" t="s">
        <v>159</v>
      </c>
    </row>
    <row r="197" spans="2:65" s="1" customFormat="1" ht="33" customHeight="1">
      <c r="B197" s="124"/>
      <c r="C197" s="125" t="s">
        <v>173</v>
      </c>
      <c r="D197" s="125" t="s">
        <v>163</v>
      </c>
      <c r="E197" s="126" t="s">
        <v>245</v>
      </c>
      <c r="F197" s="127" t="s">
        <v>246</v>
      </c>
      <c r="G197" s="128" t="s">
        <v>247</v>
      </c>
      <c r="H197" s="129">
        <v>1</v>
      </c>
      <c r="I197" s="130">
        <v>0</v>
      </c>
      <c r="J197" s="130">
        <f>ROUND(I197*H197,2)</f>
        <v>0</v>
      </c>
      <c r="K197" s="131"/>
      <c r="L197" s="28"/>
      <c r="M197" s="132" t="s">
        <v>1</v>
      </c>
      <c r="N197" s="133" t="s">
        <v>39</v>
      </c>
      <c r="O197" s="134">
        <v>0.192</v>
      </c>
      <c r="P197" s="134">
        <f>O197*H197</f>
        <v>0.192</v>
      </c>
      <c r="Q197" s="134">
        <v>2.6280000000000001E-2</v>
      </c>
      <c r="R197" s="134">
        <f>Q197*H197</f>
        <v>2.6280000000000001E-2</v>
      </c>
      <c r="S197" s="134">
        <v>0</v>
      </c>
      <c r="T197" s="135">
        <f>S197*H197</f>
        <v>0</v>
      </c>
      <c r="AR197" s="136" t="s">
        <v>167</v>
      </c>
      <c r="AT197" s="136" t="s">
        <v>163</v>
      </c>
      <c r="AU197" s="136" t="s">
        <v>168</v>
      </c>
      <c r="AY197" s="16" t="s">
        <v>159</v>
      </c>
      <c r="BE197" s="137">
        <f>IF(N197="základní",J197,0)</f>
        <v>0</v>
      </c>
      <c r="BF197" s="137">
        <f>IF(N197="snížená",J197,0)</f>
        <v>0</v>
      </c>
      <c r="BG197" s="137">
        <f>IF(N197="zákl. přenesená",J197,0)</f>
        <v>0</v>
      </c>
      <c r="BH197" s="137">
        <f>IF(N197="sníž. přenesená",J197,0)</f>
        <v>0</v>
      </c>
      <c r="BI197" s="137">
        <f>IF(N197="nulová",J197,0)</f>
        <v>0</v>
      </c>
      <c r="BJ197" s="16" t="s">
        <v>83</v>
      </c>
      <c r="BK197" s="137">
        <f>ROUND(I197*H197,2)</f>
        <v>0</v>
      </c>
      <c r="BL197" s="16" t="s">
        <v>167</v>
      </c>
      <c r="BM197" s="136" t="s">
        <v>248</v>
      </c>
    </row>
    <row r="198" spans="2:65" s="12" customFormat="1">
      <c r="B198" s="138"/>
      <c r="D198" s="139" t="s">
        <v>170</v>
      </c>
      <c r="E198" s="140" t="s">
        <v>1</v>
      </c>
      <c r="F198" s="141" t="s">
        <v>249</v>
      </c>
      <c r="H198" s="142">
        <v>1</v>
      </c>
      <c r="L198" s="138"/>
      <c r="M198" s="143"/>
      <c r="T198" s="144"/>
      <c r="AT198" s="140" t="s">
        <v>170</v>
      </c>
      <c r="AU198" s="140" t="s">
        <v>168</v>
      </c>
      <c r="AV198" s="12" t="s">
        <v>83</v>
      </c>
      <c r="AW198" s="12" t="s">
        <v>29</v>
      </c>
      <c r="AX198" s="12" t="s">
        <v>78</v>
      </c>
      <c r="AY198" s="140" t="s">
        <v>159</v>
      </c>
    </row>
    <row r="199" spans="2:65" s="1" customFormat="1" ht="33" customHeight="1">
      <c r="B199" s="124"/>
      <c r="C199" s="125" t="s">
        <v>190</v>
      </c>
      <c r="D199" s="125" t="s">
        <v>163</v>
      </c>
      <c r="E199" s="126" t="s">
        <v>250</v>
      </c>
      <c r="F199" s="127" t="s">
        <v>251</v>
      </c>
      <c r="G199" s="128" t="s">
        <v>195</v>
      </c>
      <c r="H199" s="129">
        <v>8.9999999999999993E-3</v>
      </c>
      <c r="I199" s="130">
        <v>0</v>
      </c>
      <c r="J199" s="130">
        <f>ROUND(I199*H199,2)</f>
        <v>0</v>
      </c>
      <c r="K199" s="131"/>
      <c r="L199" s="28"/>
      <c r="M199" s="132" t="s">
        <v>1</v>
      </c>
      <c r="N199" s="133" t="s">
        <v>39</v>
      </c>
      <c r="O199" s="134">
        <v>18.175000000000001</v>
      </c>
      <c r="P199" s="134">
        <f>O199*H199</f>
        <v>0.163575</v>
      </c>
      <c r="Q199" s="134">
        <v>1.9539999999999998E-2</v>
      </c>
      <c r="R199" s="134">
        <f>Q199*H199</f>
        <v>1.7585999999999996E-4</v>
      </c>
      <c r="S199" s="134">
        <v>0</v>
      </c>
      <c r="T199" s="135">
        <f>S199*H199</f>
        <v>0</v>
      </c>
      <c r="AR199" s="136" t="s">
        <v>167</v>
      </c>
      <c r="AT199" s="136" t="s">
        <v>163</v>
      </c>
      <c r="AU199" s="136" t="s">
        <v>168</v>
      </c>
      <c r="AY199" s="16" t="s">
        <v>159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83</v>
      </c>
      <c r="BK199" s="137">
        <f>ROUND(I199*H199,2)</f>
        <v>0</v>
      </c>
      <c r="BL199" s="16" t="s">
        <v>167</v>
      </c>
      <c r="BM199" s="136" t="s">
        <v>252</v>
      </c>
    </row>
    <row r="200" spans="2:65" s="12" customFormat="1">
      <c r="B200" s="138"/>
      <c r="D200" s="139" t="s">
        <v>170</v>
      </c>
      <c r="E200" s="140" t="s">
        <v>1</v>
      </c>
      <c r="F200" s="141" t="s">
        <v>253</v>
      </c>
      <c r="H200" s="142">
        <v>8.9999999999999993E-3</v>
      </c>
      <c r="L200" s="138"/>
      <c r="M200" s="143"/>
      <c r="T200" s="144"/>
      <c r="AT200" s="140" t="s">
        <v>170</v>
      </c>
      <c r="AU200" s="140" t="s">
        <v>168</v>
      </c>
      <c r="AV200" s="12" t="s">
        <v>83</v>
      </c>
      <c r="AW200" s="12" t="s">
        <v>29</v>
      </c>
      <c r="AX200" s="12" t="s">
        <v>78</v>
      </c>
      <c r="AY200" s="140" t="s">
        <v>159</v>
      </c>
    </row>
    <row r="201" spans="2:65" s="1" customFormat="1" ht="24.2" customHeight="1">
      <c r="B201" s="124"/>
      <c r="C201" s="151" t="s">
        <v>198</v>
      </c>
      <c r="D201" s="151" t="s">
        <v>207</v>
      </c>
      <c r="E201" s="152" t="s">
        <v>254</v>
      </c>
      <c r="F201" s="153" t="s">
        <v>255</v>
      </c>
      <c r="G201" s="154" t="s">
        <v>195</v>
      </c>
      <c r="H201" s="155">
        <v>8.9999999999999993E-3</v>
      </c>
      <c r="I201" s="156">
        <v>0</v>
      </c>
      <c r="J201" s="156">
        <f>ROUND(I201*H201,2)</f>
        <v>0</v>
      </c>
      <c r="K201" s="157"/>
      <c r="L201" s="158"/>
      <c r="M201" s="159" t="s">
        <v>1</v>
      </c>
      <c r="N201" s="160" t="s">
        <v>39</v>
      </c>
      <c r="O201" s="134">
        <v>0</v>
      </c>
      <c r="P201" s="134">
        <f>O201*H201</f>
        <v>0</v>
      </c>
      <c r="Q201" s="134">
        <v>1</v>
      </c>
      <c r="R201" s="134">
        <f>Q201*H201</f>
        <v>8.9999999999999993E-3</v>
      </c>
      <c r="S201" s="134">
        <v>0</v>
      </c>
      <c r="T201" s="135">
        <f>S201*H201</f>
        <v>0</v>
      </c>
      <c r="AR201" s="136" t="s">
        <v>206</v>
      </c>
      <c r="AT201" s="136" t="s">
        <v>207</v>
      </c>
      <c r="AU201" s="136" t="s">
        <v>168</v>
      </c>
      <c r="AY201" s="16" t="s">
        <v>159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16" t="s">
        <v>83</v>
      </c>
      <c r="BK201" s="137">
        <f>ROUND(I201*H201,2)</f>
        <v>0</v>
      </c>
      <c r="BL201" s="16" t="s">
        <v>167</v>
      </c>
      <c r="BM201" s="136" t="s">
        <v>256</v>
      </c>
    </row>
    <row r="202" spans="2:65" s="12" customFormat="1">
      <c r="B202" s="138"/>
      <c r="D202" s="139" t="s">
        <v>170</v>
      </c>
      <c r="E202" s="140" t="s">
        <v>1</v>
      </c>
      <c r="F202" s="141" t="s">
        <v>253</v>
      </c>
      <c r="H202" s="142">
        <v>8.9999999999999993E-3</v>
      </c>
      <c r="L202" s="138"/>
      <c r="M202" s="143"/>
      <c r="T202" s="144"/>
      <c r="AT202" s="140" t="s">
        <v>170</v>
      </c>
      <c r="AU202" s="140" t="s">
        <v>168</v>
      </c>
      <c r="AV202" s="12" t="s">
        <v>83</v>
      </c>
      <c r="AW202" s="12" t="s">
        <v>29</v>
      </c>
      <c r="AX202" s="12" t="s">
        <v>78</v>
      </c>
      <c r="AY202" s="140" t="s">
        <v>159</v>
      </c>
    </row>
    <row r="203" spans="2:65" s="11" customFormat="1" ht="20.85" customHeight="1">
      <c r="B203" s="113"/>
      <c r="D203" s="114" t="s">
        <v>72</v>
      </c>
      <c r="E203" s="122" t="s">
        <v>257</v>
      </c>
      <c r="F203" s="122" t="s">
        <v>258</v>
      </c>
      <c r="J203" s="123">
        <f>BK203</f>
        <v>0</v>
      </c>
      <c r="L203" s="113"/>
      <c r="M203" s="117"/>
      <c r="P203" s="118">
        <f>SUM(P204:P218)</f>
        <v>8.6782950000000003</v>
      </c>
      <c r="R203" s="118">
        <f>SUM(R204:R218)</f>
        <v>0.75674428000000005</v>
      </c>
      <c r="T203" s="119">
        <f>SUM(T204:T218)</f>
        <v>0</v>
      </c>
      <c r="AR203" s="114" t="s">
        <v>78</v>
      </c>
      <c r="AT203" s="120" t="s">
        <v>72</v>
      </c>
      <c r="AU203" s="120" t="s">
        <v>83</v>
      </c>
      <c r="AY203" s="114" t="s">
        <v>159</v>
      </c>
      <c r="BK203" s="121">
        <f>SUM(BK204:BK218)</f>
        <v>0</v>
      </c>
    </row>
    <row r="204" spans="2:65" s="1" customFormat="1" ht="24.2" customHeight="1">
      <c r="B204" s="124"/>
      <c r="C204" s="125" t="s">
        <v>259</v>
      </c>
      <c r="D204" s="125" t="s">
        <v>163</v>
      </c>
      <c r="E204" s="126" t="s">
        <v>260</v>
      </c>
      <c r="F204" s="127" t="s">
        <v>261</v>
      </c>
      <c r="G204" s="128" t="s">
        <v>203</v>
      </c>
      <c r="H204" s="129">
        <v>7.3289999999999997</v>
      </c>
      <c r="I204" s="130">
        <v>0</v>
      </c>
      <c r="J204" s="130">
        <f>ROUND(I204*H204,2)</f>
        <v>0</v>
      </c>
      <c r="K204" s="131"/>
      <c r="L204" s="28"/>
      <c r="M204" s="132" t="s">
        <v>1</v>
      </c>
      <c r="N204" s="133" t="s">
        <v>39</v>
      </c>
      <c r="O204" s="134">
        <v>0.52</v>
      </c>
      <c r="P204" s="134">
        <f>O204*H204</f>
        <v>3.81108</v>
      </c>
      <c r="Q204" s="134">
        <v>6.1719999999999997E-2</v>
      </c>
      <c r="R204" s="134">
        <f>Q204*H204</f>
        <v>0.45234587999999998</v>
      </c>
      <c r="S204" s="134">
        <v>0</v>
      </c>
      <c r="T204" s="135">
        <f>S204*H204</f>
        <v>0</v>
      </c>
      <c r="AR204" s="136" t="s">
        <v>167</v>
      </c>
      <c r="AT204" s="136" t="s">
        <v>163</v>
      </c>
      <c r="AU204" s="136" t="s">
        <v>168</v>
      </c>
      <c r="AY204" s="16" t="s">
        <v>159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83</v>
      </c>
      <c r="BK204" s="137">
        <f>ROUND(I204*H204,2)</f>
        <v>0</v>
      </c>
      <c r="BL204" s="16" t="s">
        <v>167</v>
      </c>
      <c r="BM204" s="136" t="s">
        <v>262</v>
      </c>
    </row>
    <row r="205" spans="2:65" s="12" customFormat="1">
      <c r="B205" s="138"/>
      <c r="D205" s="139" t="s">
        <v>170</v>
      </c>
      <c r="E205" s="140" t="s">
        <v>1</v>
      </c>
      <c r="F205" s="141" t="s">
        <v>263</v>
      </c>
      <c r="H205" s="142">
        <v>7.3289999999999997</v>
      </c>
      <c r="L205" s="138"/>
      <c r="M205" s="143"/>
      <c r="T205" s="144"/>
      <c r="AT205" s="140" t="s">
        <v>170</v>
      </c>
      <c r="AU205" s="140" t="s">
        <v>168</v>
      </c>
      <c r="AV205" s="12" t="s">
        <v>83</v>
      </c>
      <c r="AW205" s="12" t="s">
        <v>29</v>
      </c>
      <c r="AX205" s="12" t="s">
        <v>73</v>
      </c>
      <c r="AY205" s="140" t="s">
        <v>159</v>
      </c>
    </row>
    <row r="206" spans="2:65" s="13" customFormat="1">
      <c r="B206" s="145"/>
      <c r="D206" s="139" t="s">
        <v>170</v>
      </c>
      <c r="E206" s="146" t="s">
        <v>1</v>
      </c>
      <c r="F206" s="147" t="s">
        <v>172</v>
      </c>
      <c r="H206" s="148">
        <v>7.3289999999999997</v>
      </c>
      <c r="L206" s="145"/>
      <c r="M206" s="149"/>
      <c r="T206" s="150"/>
      <c r="AT206" s="146" t="s">
        <v>170</v>
      </c>
      <c r="AU206" s="146" t="s">
        <v>168</v>
      </c>
      <c r="AV206" s="13" t="s">
        <v>167</v>
      </c>
      <c r="AW206" s="13" t="s">
        <v>29</v>
      </c>
      <c r="AX206" s="13" t="s">
        <v>78</v>
      </c>
      <c r="AY206" s="146" t="s">
        <v>159</v>
      </c>
    </row>
    <row r="207" spans="2:65" s="1" customFormat="1" ht="24.2" customHeight="1">
      <c r="B207" s="124"/>
      <c r="C207" s="125" t="s">
        <v>264</v>
      </c>
      <c r="D207" s="125" t="s">
        <v>163</v>
      </c>
      <c r="E207" s="126" t="s">
        <v>265</v>
      </c>
      <c r="F207" s="127" t="s">
        <v>266</v>
      </c>
      <c r="G207" s="128" t="s">
        <v>203</v>
      </c>
      <c r="H207" s="129">
        <v>3.69</v>
      </c>
      <c r="I207" s="130">
        <v>0</v>
      </c>
      <c r="J207" s="130">
        <f>ROUND(I207*H207,2)</f>
        <v>0</v>
      </c>
      <c r="K207" s="131"/>
      <c r="L207" s="28"/>
      <c r="M207" s="132" t="s">
        <v>1</v>
      </c>
      <c r="N207" s="133" t="s">
        <v>39</v>
      </c>
      <c r="O207" s="134">
        <v>0.54600000000000004</v>
      </c>
      <c r="P207" s="134">
        <f>O207*H207</f>
        <v>2.0147400000000002</v>
      </c>
      <c r="Q207" s="134">
        <v>7.9210000000000003E-2</v>
      </c>
      <c r="R207" s="134">
        <f>Q207*H207</f>
        <v>0.29228490000000001</v>
      </c>
      <c r="S207" s="134">
        <v>0</v>
      </c>
      <c r="T207" s="135">
        <f>S207*H207</f>
        <v>0</v>
      </c>
      <c r="AR207" s="136" t="s">
        <v>167</v>
      </c>
      <c r="AT207" s="136" t="s">
        <v>163</v>
      </c>
      <c r="AU207" s="136" t="s">
        <v>168</v>
      </c>
      <c r="AY207" s="16" t="s">
        <v>159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83</v>
      </c>
      <c r="BK207" s="137">
        <f>ROUND(I207*H207,2)</f>
        <v>0</v>
      </c>
      <c r="BL207" s="16" t="s">
        <v>167</v>
      </c>
      <c r="BM207" s="136" t="s">
        <v>267</v>
      </c>
    </row>
    <row r="208" spans="2:65" s="12" customFormat="1">
      <c r="B208" s="138"/>
      <c r="D208" s="139" t="s">
        <v>170</v>
      </c>
      <c r="E208" s="140" t="s">
        <v>1</v>
      </c>
      <c r="F208" s="141" t="s">
        <v>268</v>
      </c>
      <c r="H208" s="142">
        <v>3.69</v>
      </c>
      <c r="L208" s="138"/>
      <c r="M208" s="143"/>
      <c r="T208" s="144"/>
      <c r="AT208" s="140" t="s">
        <v>170</v>
      </c>
      <c r="AU208" s="140" t="s">
        <v>168</v>
      </c>
      <c r="AV208" s="12" t="s">
        <v>83</v>
      </c>
      <c r="AW208" s="12" t="s">
        <v>29</v>
      </c>
      <c r="AX208" s="12" t="s">
        <v>73</v>
      </c>
      <c r="AY208" s="140" t="s">
        <v>159</v>
      </c>
    </row>
    <row r="209" spans="2:65" s="13" customFormat="1">
      <c r="B209" s="145"/>
      <c r="D209" s="139" t="s">
        <v>170</v>
      </c>
      <c r="E209" s="146" t="s">
        <v>1</v>
      </c>
      <c r="F209" s="147" t="s">
        <v>172</v>
      </c>
      <c r="H209" s="148">
        <v>3.69</v>
      </c>
      <c r="L209" s="145"/>
      <c r="M209" s="149"/>
      <c r="T209" s="150"/>
      <c r="AT209" s="146" t="s">
        <v>170</v>
      </c>
      <c r="AU209" s="146" t="s">
        <v>168</v>
      </c>
      <c r="AV209" s="13" t="s">
        <v>167</v>
      </c>
      <c r="AW209" s="13" t="s">
        <v>29</v>
      </c>
      <c r="AX209" s="13" t="s">
        <v>78</v>
      </c>
      <c r="AY209" s="146" t="s">
        <v>159</v>
      </c>
    </row>
    <row r="210" spans="2:65" s="1" customFormat="1" ht="24.2" customHeight="1">
      <c r="B210" s="124"/>
      <c r="C210" s="125" t="s">
        <v>7</v>
      </c>
      <c r="D210" s="125" t="s">
        <v>163</v>
      </c>
      <c r="E210" s="126" t="s">
        <v>269</v>
      </c>
      <c r="F210" s="127" t="s">
        <v>270</v>
      </c>
      <c r="G210" s="128" t="s">
        <v>271</v>
      </c>
      <c r="H210" s="129">
        <v>3.4249999999999998</v>
      </c>
      <c r="I210" s="130">
        <v>0</v>
      </c>
      <c r="J210" s="130">
        <f>ROUND(I210*H210,2)</f>
        <v>0</v>
      </c>
      <c r="K210" s="131"/>
      <c r="L210" s="28"/>
      <c r="M210" s="132" t="s">
        <v>1</v>
      </c>
      <c r="N210" s="133" t="s">
        <v>39</v>
      </c>
      <c r="O210" s="134">
        <v>0.12</v>
      </c>
      <c r="P210" s="134">
        <f>O210*H210</f>
        <v>0.41099999999999998</v>
      </c>
      <c r="Q210" s="134">
        <v>8.0000000000000007E-5</v>
      </c>
      <c r="R210" s="134">
        <f>Q210*H210</f>
        <v>2.7399999999999999E-4</v>
      </c>
      <c r="S210" s="134">
        <v>0</v>
      </c>
      <c r="T210" s="135">
        <f>S210*H210</f>
        <v>0</v>
      </c>
      <c r="AR210" s="136" t="s">
        <v>167</v>
      </c>
      <c r="AT210" s="136" t="s">
        <v>163</v>
      </c>
      <c r="AU210" s="136" t="s">
        <v>168</v>
      </c>
      <c r="AY210" s="16" t="s">
        <v>159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83</v>
      </c>
      <c r="BK210" s="137">
        <f>ROUND(I210*H210,2)</f>
        <v>0</v>
      </c>
      <c r="BL210" s="16" t="s">
        <v>167</v>
      </c>
      <c r="BM210" s="136" t="s">
        <v>272</v>
      </c>
    </row>
    <row r="211" spans="2:65" s="12" customFormat="1">
      <c r="B211" s="138"/>
      <c r="D211" s="139" t="s">
        <v>170</v>
      </c>
      <c r="E211" s="140" t="s">
        <v>1</v>
      </c>
      <c r="F211" s="141" t="s">
        <v>273</v>
      </c>
      <c r="H211" s="142">
        <v>3.4249999999999998</v>
      </c>
      <c r="L211" s="138"/>
      <c r="M211" s="143"/>
      <c r="T211" s="144"/>
      <c r="AT211" s="140" t="s">
        <v>170</v>
      </c>
      <c r="AU211" s="140" t="s">
        <v>168</v>
      </c>
      <c r="AV211" s="12" t="s">
        <v>83</v>
      </c>
      <c r="AW211" s="12" t="s">
        <v>29</v>
      </c>
      <c r="AX211" s="12" t="s">
        <v>73</v>
      </c>
      <c r="AY211" s="140" t="s">
        <v>159</v>
      </c>
    </row>
    <row r="212" spans="2:65" s="13" customFormat="1">
      <c r="B212" s="145"/>
      <c r="D212" s="139" t="s">
        <v>170</v>
      </c>
      <c r="E212" s="146" t="s">
        <v>1</v>
      </c>
      <c r="F212" s="147" t="s">
        <v>172</v>
      </c>
      <c r="H212" s="148">
        <v>3.4249999999999998</v>
      </c>
      <c r="L212" s="145"/>
      <c r="M212" s="149"/>
      <c r="T212" s="150"/>
      <c r="AT212" s="146" t="s">
        <v>170</v>
      </c>
      <c r="AU212" s="146" t="s">
        <v>168</v>
      </c>
      <c r="AV212" s="13" t="s">
        <v>167</v>
      </c>
      <c r="AW212" s="13" t="s">
        <v>29</v>
      </c>
      <c r="AX212" s="13" t="s">
        <v>78</v>
      </c>
      <c r="AY212" s="146" t="s">
        <v>159</v>
      </c>
    </row>
    <row r="213" spans="2:65" s="1" customFormat="1" ht="24.2" customHeight="1">
      <c r="B213" s="124"/>
      <c r="C213" s="125" t="s">
        <v>274</v>
      </c>
      <c r="D213" s="125" t="s">
        <v>163</v>
      </c>
      <c r="E213" s="126" t="s">
        <v>275</v>
      </c>
      <c r="F213" s="127" t="s">
        <v>276</v>
      </c>
      <c r="G213" s="128" t="s">
        <v>271</v>
      </c>
      <c r="H213" s="129">
        <v>7.56</v>
      </c>
      <c r="I213" s="130">
        <v>0</v>
      </c>
      <c r="J213" s="130">
        <f>ROUND(I213*H213,2)</f>
        <v>0</v>
      </c>
      <c r="K213" s="131"/>
      <c r="L213" s="28"/>
      <c r="M213" s="132" t="s">
        <v>1</v>
      </c>
      <c r="N213" s="133" t="s">
        <v>39</v>
      </c>
      <c r="O213" s="134">
        <v>0.16</v>
      </c>
      <c r="P213" s="134">
        <f>O213*H213</f>
        <v>1.2096</v>
      </c>
      <c r="Q213" s="134">
        <v>2.0000000000000001E-4</v>
      </c>
      <c r="R213" s="134">
        <f>Q213*H213</f>
        <v>1.5119999999999999E-3</v>
      </c>
      <c r="S213" s="134">
        <v>0</v>
      </c>
      <c r="T213" s="135">
        <f>S213*H213</f>
        <v>0</v>
      </c>
      <c r="AR213" s="136" t="s">
        <v>167</v>
      </c>
      <c r="AT213" s="136" t="s">
        <v>163</v>
      </c>
      <c r="AU213" s="136" t="s">
        <v>168</v>
      </c>
      <c r="AY213" s="16" t="s">
        <v>159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6" t="s">
        <v>83</v>
      </c>
      <c r="BK213" s="137">
        <f>ROUND(I213*H213,2)</f>
        <v>0</v>
      </c>
      <c r="BL213" s="16" t="s">
        <v>167</v>
      </c>
      <c r="BM213" s="136" t="s">
        <v>277</v>
      </c>
    </row>
    <row r="214" spans="2:65" s="12" customFormat="1">
      <c r="B214" s="138"/>
      <c r="D214" s="139" t="s">
        <v>170</v>
      </c>
      <c r="E214" s="140" t="s">
        <v>1</v>
      </c>
      <c r="F214" s="141" t="s">
        <v>278</v>
      </c>
      <c r="H214" s="142">
        <v>5.2</v>
      </c>
      <c r="L214" s="138"/>
      <c r="M214" s="143"/>
      <c r="T214" s="144"/>
      <c r="AT214" s="140" t="s">
        <v>170</v>
      </c>
      <c r="AU214" s="140" t="s">
        <v>168</v>
      </c>
      <c r="AV214" s="12" t="s">
        <v>83</v>
      </c>
      <c r="AW214" s="12" t="s">
        <v>29</v>
      </c>
      <c r="AX214" s="12" t="s">
        <v>73</v>
      </c>
      <c r="AY214" s="140" t="s">
        <v>159</v>
      </c>
    </row>
    <row r="215" spans="2:65" s="12" customFormat="1">
      <c r="B215" s="138"/>
      <c r="D215" s="139" t="s">
        <v>170</v>
      </c>
      <c r="E215" s="140" t="s">
        <v>1</v>
      </c>
      <c r="F215" s="141" t="s">
        <v>279</v>
      </c>
      <c r="H215" s="142">
        <v>2.36</v>
      </c>
      <c r="L215" s="138"/>
      <c r="M215" s="143"/>
      <c r="T215" s="144"/>
      <c r="AT215" s="140" t="s">
        <v>170</v>
      </c>
      <c r="AU215" s="140" t="s">
        <v>168</v>
      </c>
      <c r="AV215" s="12" t="s">
        <v>83</v>
      </c>
      <c r="AW215" s="12" t="s">
        <v>29</v>
      </c>
      <c r="AX215" s="12" t="s">
        <v>73</v>
      </c>
      <c r="AY215" s="140" t="s">
        <v>159</v>
      </c>
    </row>
    <row r="216" spans="2:65" s="13" customFormat="1">
      <c r="B216" s="145"/>
      <c r="D216" s="139" t="s">
        <v>170</v>
      </c>
      <c r="E216" s="146" t="s">
        <v>1</v>
      </c>
      <c r="F216" s="147" t="s">
        <v>172</v>
      </c>
      <c r="H216" s="148">
        <v>7.56</v>
      </c>
      <c r="L216" s="145"/>
      <c r="M216" s="149"/>
      <c r="T216" s="150"/>
      <c r="AT216" s="146" t="s">
        <v>170</v>
      </c>
      <c r="AU216" s="146" t="s">
        <v>168</v>
      </c>
      <c r="AV216" s="13" t="s">
        <v>167</v>
      </c>
      <c r="AW216" s="13" t="s">
        <v>29</v>
      </c>
      <c r="AX216" s="13" t="s">
        <v>78</v>
      </c>
      <c r="AY216" s="146" t="s">
        <v>159</v>
      </c>
    </row>
    <row r="217" spans="2:65" s="1" customFormat="1" ht="24.2" customHeight="1">
      <c r="B217" s="124"/>
      <c r="C217" s="125" t="s">
        <v>280</v>
      </c>
      <c r="D217" s="125" t="s">
        <v>163</v>
      </c>
      <c r="E217" s="126" t="s">
        <v>281</v>
      </c>
      <c r="F217" s="127" t="s">
        <v>282</v>
      </c>
      <c r="G217" s="128" t="s">
        <v>271</v>
      </c>
      <c r="H217" s="129">
        <v>3.375</v>
      </c>
      <c r="I217" s="130">
        <v>0</v>
      </c>
      <c r="J217" s="130">
        <f>ROUND(I217*H217,2)</f>
        <v>0</v>
      </c>
      <c r="K217" s="131"/>
      <c r="L217" s="28"/>
      <c r="M217" s="132" t="s">
        <v>1</v>
      </c>
      <c r="N217" s="133" t="s">
        <v>39</v>
      </c>
      <c r="O217" s="134">
        <v>0.36499999999999999</v>
      </c>
      <c r="P217" s="134">
        <f>O217*H217</f>
        <v>1.2318750000000001</v>
      </c>
      <c r="Q217" s="134">
        <v>3.0599999999999998E-3</v>
      </c>
      <c r="R217" s="134">
        <f>Q217*H217</f>
        <v>1.03275E-2</v>
      </c>
      <c r="S217" s="134">
        <v>0</v>
      </c>
      <c r="T217" s="135">
        <f>S217*H217</f>
        <v>0</v>
      </c>
      <c r="AR217" s="136" t="s">
        <v>167</v>
      </c>
      <c r="AT217" s="136" t="s">
        <v>163</v>
      </c>
      <c r="AU217" s="136" t="s">
        <v>168</v>
      </c>
      <c r="AY217" s="16" t="s">
        <v>159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83</v>
      </c>
      <c r="BK217" s="137">
        <f>ROUND(I217*H217,2)</f>
        <v>0</v>
      </c>
      <c r="BL217" s="16" t="s">
        <v>167</v>
      </c>
      <c r="BM217" s="136" t="s">
        <v>283</v>
      </c>
    </row>
    <row r="218" spans="2:65" s="12" customFormat="1">
      <c r="B218" s="138"/>
      <c r="D218" s="139" t="s">
        <v>170</v>
      </c>
      <c r="E218" s="140" t="s">
        <v>1</v>
      </c>
      <c r="F218" s="141" t="s">
        <v>284</v>
      </c>
      <c r="H218" s="142">
        <v>3.375</v>
      </c>
      <c r="L218" s="138"/>
      <c r="M218" s="143"/>
      <c r="T218" s="144"/>
      <c r="AT218" s="140" t="s">
        <v>170</v>
      </c>
      <c r="AU218" s="140" t="s">
        <v>168</v>
      </c>
      <c r="AV218" s="12" t="s">
        <v>83</v>
      </c>
      <c r="AW218" s="12" t="s">
        <v>29</v>
      </c>
      <c r="AX218" s="12" t="s">
        <v>78</v>
      </c>
      <c r="AY218" s="140" t="s">
        <v>159</v>
      </c>
    </row>
    <row r="219" spans="2:65" s="11" customFormat="1" ht="22.9" customHeight="1">
      <c r="B219" s="113"/>
      <c r="D219" s="114" t="s">
        <v>72</v>
      </c>
      <c r="E219" s="122" t="s">
        <v>167</v>
      </c>
      <c r="F219" s="122" t="s">
        <v>285</v>
      </c>
      <c r="J219" s="123">
        <f>BK219</f>
        <v>0</v>
      </c>
      <c r="L219" s="113"/>
      <c r="M219" s="117"/>
      <c r="P219" s="118">
        <f>P220</f>
        <v>4.6594559999999996</v>
      </c>
      <c r="R219" s="118">
        <f>R220</f>
        <v>0.80823743999999997</v>
      </c>
      <c r="T219" s="119">
        <f>T220</f>
        <v>0</v>
      </c>
      <c r="AR219" s="114" t="s">
        <v>78</v>
      </c>
      <c r="AT219" s="120" t="s">
        <v>72</v>
      </c>
      <c r="AU219" s="120" t="s">
        <v>78</v>
      </c>
      <c r="AY219" s="114" t="s">
        <v>159</v>
      </c>
      <c r="BK219" s="121">
        <f>BK220</f>
        <v>0</v>
      </c>
    </row>
    <row r="220" spans="2:65" s="11" customFormat="1" ht="20.85" customHeight="1">
      <c r="B220" s="113"/>
      <c r="D220" s="114" t="s">
        <v>72</v>
      </c>
      <c r="E220" s="122" t="s">
        <v>286</v>
      </c>
      <c r="F220" s="122" t="s">
        <v>287</v>
      </c>
      <c r="J220" s="123">
        <f>BK220</f>
        <v>0</v>
      </c>
      <c r="L220" s="113"/>
      <c r="M220" s="117"/>
      <c r="P220" s="118">
        <f>SUM(P221:P225)</f>
        <v>4.6594559999999996</v>
      </c>
      <c r="R220" s="118">
        <f>SUM(R221:R225)</f>
        <v>0.80823743999999997</v>
      </c>
      <c r="T220" s="119">
        <f>SUM(T221:T225)</f>
        <v>0</v>
      </c>
      <c r="AR220" s="114" t="s">
        <v>78</v>
      </c>
      <c r="AT220" s="120" t="s">
        <v>72</v>
      </c>
      <c r="AU220" s="120" t="s">
        <v>83</v>
      </c>
      <c r="AY220" s="114" t="s">
        <v>159</v>
      </c>
      <c r="BK220" s="121">
        <f>SUM(BK221:BK225)</f>
        <v>0</v>
      </c>
    </row>
    <row r="221" spans="2:65" s="1" customFormat="1" ht="24.2" customHeight="1">
      <c r="B221" s="124"/>
      <c r="C221" s="125" t="s">
        <v>288</v>
      </c>
      <c r="D221" s="125" t="s">
        <v>163</v>
      </c>
      <c r="E221" s="126" t="s">
        <v>289</v>
      </c>
      <c r="F221" s="127" t="s">
        <v>290</v>
      </c>
      <c r="G221" s="128" t="s">
        <v>271</v>
      </c>
      <c r="H221" s="129">
        <v>7.2</v>
      </c>
      <c r="I221" s="130">
        <v>0</v>
      </c>
      <c r="J221" s="130">
        <f>ROUND(I221*H221,2)</f>
        <v>0</v>
      </c>
      <c r="K221" s="131"/>
      <c r="L221" s="28"/>
      <c r="M221" s="132" t="s">
        <v>1</v>
      </c>
      <c r="N221" s="133" t="s">
        <v>39</v>
      </c>
      <c r="O221" s="134">
        <v>0.379</v>
      </c>
      <c r="P221" s="134">
        <f>O221*H221</f>
        <v>2.7288000000000001</v>
      </c>
      <c r="Q221" s="134">
        <v>0.11046</v>
      </c>
      <c r="R221" s="134">
        <f>Q221*H221</f>
        <v>0.79531200000000002</v>
      </c>
      <c r="S221" s="134">
        <v>0</v>
      </c>
      <c r="T221" s="135">
        <f>S221*H221</f>
        <v>0</v>
      </c>
      <c r="AR221" s="136" t="s">
        <v>167</v>
      </c>
      <c r="AT221" s="136" t="s">
        <v>163</v>
      </c>
      <c r="AU221" s="136" t="s">
        <v>168</v>
      </c>
      <c r="AY221" s="16" t="s">
        <v>159</v>
      </c>
      <c r="BE221" s="137">
        <f>IF(N221="základní",J221,0)</f>
        <v>0</v>
      </c>
      <c r="BF221" s="137">
        <f>IF(N221="snížená",J221,0)</f>
        <v>0</v>
      </c>
      <c r="BG221" s="137">
        <f>IF(N221="zákl. přenesená",J221,0)</f>
        <v>0</v>
      </c>
      <c r="BH221" s="137">
        <f>IF(N221="sníž. přenesená",J221,0)</f>
        <v>0</v>
      </c>
      <c r="BI221" s="137">
        <f>IF(N221="nulová",J221,0)</f>
        <v>0</v>
      </c>
      <c r="BJ221" s="16" t="s">
        <v>83</v>
      </c>
      <c r="BK221" s="137">
        <f>ROUND(I221*H221,2)</f>
        <v>0</v>
      </c>
      <c r="BL221" s="16" t="s">
        <v>167</v>
      </c>
      <c r="BM221" s="136" t="s">
        <v>291</v>
      </c>
    </row>
    <row r="222" spans="2:65" s="12" customFormat="1">
      <c r="B222" s="138"/>
      <c r="D222" s="139" t="s">
        <v>170</v>
      </c>
      <c r="E222" s="140" t="s">
        <v>1</v>
      </c>
      <c r="F222" s="141" t="s">
        <v>292</v>
      </c>
      <c r="H222" s="142">
        <v>7.2</v>
      </c>
      <c r="L222" s="138"/>
      <c r="M222" s="143"/>
      <c r="T222" s="144"/>
      <c r="AT222" s="140" t="s">
        <v>170</v>
      </c>
      <c r="AU222" s="140" t="s">
        <v>168</v>
      </c>
      <c r="AV222" s="12" t="s">
        <v>83</v>
      </c>
      <c r="AW222" s="12" t="s">
        <v>29</v>
      </c>
      <c r="AX222" s="12" t="s">
        <v>78</v>
      </c>
      <c r="AY222" s="140" t="s">
        <v>159</v>
      </c>
    </row>
    <row r="223" spans="2:65" s="1" customFormat="1" ht="16.5" customHeight="1">
      <c r="B223" s="124"/>
      <c r="C223" s="125" t="s">
        <v>293</v>
      </c>
      <c r="D223" s="125" t="s">
        <v>163</v>
      </c>
      <c r="E223" s="126" t="s">
        <v>294</v>
      </c>
      <c r="F223" s="127" t="s">
        <v>295</v>
      </c>
      <c r="G223" s="128" t="s">
        <v>203</v>
      </c>
      <c r="H223" s="129">
        <v>1.6319999999999999</v>
      </c>
      <c r="I223" s="130">
        <v>0</v>
      </c>
      <c r="J223" s="130">
        <f>ROUND(I223*H223,2)</f>
        <v>0</v>
      </c>
      <c r="K223" s="131"/>
      <c r="L223" s="28"/>
      <c r="M223" s="132" t="s">
        <v>1</v>
      </c>
      <c r="N223" s="133" t="s">
        <v>39</v>
      </c>
      <c r="O223" s="134">
        <v>0.92300000000000004</v>
      </c>
      <c r="P223" s="134">
        <f>O223*H223</f>
        <v>1.5063359999999999</v>
      </c>
      <c r="Q223" s="134">
        <v>7.92E-3</v>
      </c>
      <c r="R223" s="134">
        <f>Q223*H223</f>
        <v>1.292544E-2</v>
      </c>
      <c r="S223" s="134">
        <v>0</v>
      </c>
      <c r="T223" s="135">
        <f>S223*H223</f>
        <v>0</v>
      </c>
      <c r="AR223" s="136" t="s">
        <v>167</v>
      </c>
      <c r="AT223" s="136" t="s">
        <v>163</v>
      </c>
      <c r="AU223" s="136" t="s">
        <v>168</v>
      </c>
      <c r="AY223" s="16" t="s">
        <v>159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83</v>
      </c>
      <c r="BK223" s="137">
        <f>ROUND(I223*H223,2)</f>
        <v>0</v>
      </c>
      <c r="BL223" s="16" t="s">
        <v>167</v>
      </c>
      <c r="BM223" s="136" t="s">
        <v>296</v>
      </c>
    </row>
    <row r="224" spans="2:65" s="12" customFormat="1">
      <c r="B224" s="138"/>
      <c r="D224" s="139" t="s">
        <v>170</v>
      </c>
      <c r="E224" s="140" t="s">
        <v>1</v>
      </c>
      <c r="F224" s="141" t="s">
        <v>297</v>
      </c>
      <c r="H224" s="142">
        <v>1.6319999999999999</v>
      </c>
      <c r="L224" s="138"/>
      <c r="M224" s="143"/>
      <c r="T224" s="144"/>
      <c r="AT224" s="140" t="s">
        <v>170</v>
      </c>
      <c r="AU224" s="140" t="s">
        <v>168</v>
      </c>
      <c r="AV224" s="12" t="s">
        <v>83</v>
      </c>
      <c r="AW224" s="12" t="s">
        <v>29</v>
      </c>
      <c r="AX224" s="12" t="s">
        <v>78</v>
      </c>
      <c r="AY224" s="140" t="s">
        <v>159</v>
      </c>
    </row>
    <row r="225" spans="2:65" s="1" customFormat="1" ht="16.5" customHeight="1">
      <c r="B225" s="124"/>
      <c r="C225" s="125" t="s">
        <v>298</v>
      </c>
      <c r="D225" s="125" t="s">
        <v>163</v>
      </c>
      <c r="E225" s="126" t="s">
        <v>299</v>
      </c>
      <c r="F225" s="127" t="s">
        <v>300</v>
      </c>
      <c r="G225" s="128" t="s">
        <v>203</v>
      </c>
      <c r="H225" s="129">
        <v>1.6319999999999999</v>
      </c>
      <c r="I225" s="130">
        <v>0</v>
      </c>
      <c r="J225" s="130">
        <f>ROUND(I225*H225,2)</f>
        <v>0</v>
      </c>
      <c r="K225" s="131"/>
      <c r="L225" s="28"/>
      <c r="M225" s="132" t="s">
        <v>1</v>
      </c>
      <c r="N225" s="133" t="s">
        <v>39</v>
      </c>
      <c r="O225" s="134">
        <v>0.26</v>
      </c>
      <c r="P225" s="134">
        <f>O225*H225</f>
        <v>0.42431999999999997</v>
      </c>
      <c r="Q225" s="134">
        <v>0</v>
      </c>
      <c r="R225" s="134">
        <f>Q225*H225</f>
        <v>0</v>
      </c>
      <c r="S225" s="134">
        <v>0</v>
      </c>
      <c r="T225" s="135">
        <f>S225*H225</f>
        <v>0</v>
      </c>
      <c r="AR225" s="136" t="s">
        <v>167</v>
      </c>
      <c r="AT225" s="136" t="s">
        <v>163</v>
      </c>
      <c r="AU225" s="136" t="s">
        <v>168</v>
      </c>
      <c r="AY225" s="16" t="s">
        <v>159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6" t="s">
        <v>83</v>
      </c>
      <c r="BK225" s="137">
        <f>ROUND(I225*H225,2)</f>
        <v>0</v>
      </c>
      <c r="BL225" s="16" t="s">
        <v>167</v>
      </c>
      <c r="BM225" s="136" t="s">
        <v>301</v>
      </c>
    </row>
    <row r="226" spans="2:65" s="11" customFormat="1" ht="22.9" customHeight="1">
      <c r="B226" s="113"/>
      <c r="D226" s="114" t="s">
        <v>72</v>
      </c>
      <c r="E226" s="122" t="s">
        <v>186</v>
      </c>
      <c r="F226" s="122" t="s">
        <v>302</v>
      </c>
      <c r="J226" s="123">
        <f>BK226</f>
        <v>0</v>
      </c>
      <c r="L226" s="113"/>
      <c r="M226" s="117"/>
      <c r="P226" s="118">
        <f>P227+P230</f>
        <v>3.6612</v>
      </c>
      <c r="R226" s="118">
        <f>R227+R230</f>
        <v>0.50759999999999994</v>
      </c>
      <c r="T226" s="119">
        <f>T227+T230</f>
        <v>0</v>
      </c>
      <c r="AR226" s="114" t="s">
        <v>78</v>
      </c>
      <c r="AT226" s="120" t="s">
        <v>72</v>
      </c>
      <c r="AU226" s="120" t="s">
        <v>78</v>
      </c>
      <c r="AY226" s="114" t="s">
        <v>159</v>
      </c>
      <c r="BK226" s="121">
        <f>BK227+BK230</f>
        <v>0</v>
      </c>
    </row>
    <row r="227" spans="2:65" s="11" customFormat="1" ht="20.85" customHeight="1">
      <c r="B227" s="113"/>
      <c r="D227" s="114" t="s">
        <v>72</v>
      </c>
      <c r="E227" s="122" t="s">
        <v>303</v>
      </c>
      <c r="F227" s="122" t="s">
        <v>304</v>
      </c>
      <c r="J227" s="123">
        <f>BK227</f>
        <v>0</v>
      </c>
      <c r="L227" s="113"/>
      <c r="M227" s="117"/>
      <c r="P227" s="118">
        <f>SUM(P228:P229)</f>
        <v>0.32904</v>
      </c>
      <c r="R227" s="118">
        <f>SUM(R228:R229)</f>
        <v>0.41399999999999998</v>
      </c>
      <c r="T227" s="119">
        <f>SUM(T228:T229)</f>
        <v>0</v>
      </c>
      <c r="AR227" s="114" t="s">
        <v>78</v>
      </c>
      <c r="AT227" s="120" t="s">
        <v>72</v>
      </c>
      <c r="AU227" s="120" t="s">
        <v>83</v>
      </c>
      <c r="AY227" s="114" t="s">
        <v>159</v>
      </c>
      <c r="BK227" s="121">
        <f>SUM(BK228:BK229)</f>
        <v>0</v>
      </c>
    </row>
    <row r="228" spans="2:65" s="1" customFormat="1" ht="24.2" customHeight="1">
      <c r="B228" s="124"/>
      <c r="C228" s="125" t="s">
        <v>305</v>
      </c>
      <c r="D228" s="125" t="s">
        <v>163</v>
      </c>
      <c r="E228" s="126" t="s">
        <v>306</v>
      </c>
      <c r="F228" s="127" t="s">
        <v>307</v>
      </c>
      <c r="G228" s="128" t="s">
        <v>203</v>
      </c>
      <c r="H228" s="129">
        <v>0.72</v>
      </c>
      <c r="I228" s="130">
        <v>0</v>
      </c>
      <c r="J228" s="130">
        <f>ROUND(I228*H228,2)</f>
        <v>0</v>
      </c>
      <c r="K228" s="131"/>
      <c r="L228" s="28"/>
      <c r="M228" s="132" t="s">
        <v>1</v>
      </c>
      <c r="N228" s="133" t="s">
        <v>39</v>
      </c>
      <c r="O228" s="134">
        <v>0.45700000000000002</v>
      </c>
      <c r="P228" s="134">
        <f>O228*H228</f>
        <v>0.32904</v>
      </c>
      <c r="Q228" s="134">
        <v>0.57499999999999996</v>
      </c>
      <c r="R228" s="134">
        <f>Q228*H228</f>
        <v>0.41399999999999998</v>
      </c>
      <c r="S228" s="134">
        <v>0</v>
      </c>
      <c r="T228" s="135">
        <f>S228*H228</f>
        <v>0</v>
      </c>
      <c r="AR228" s="136" t="s">
        <v>167</v>
      </c>
      <c r="AT228" s="136" t="s">
        <v>163</v>
      </c>
      <c r="AU228" s="136" t="s">
        <v>168</v>
      </c>
      <c r="AY228" s="16" t="s">
        <v>159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6" t="s">
        <v>83</v>
      </c>
      <c r="BK228" s="137">
        <f>ROUND(I228*H228,2)</f>
        <v>0</v>
      </c>
      <c r="BL228" s="16" t="s">
        <v>167</v>
      </c>
      <c r="BM228" s="136" t="s">
        <v>308</v>
      </c>
    </row>
    <row r="229" spans="2:65" s="12" customFormat="1">
      <c r="B229" s="138"/>
      <c r="D229" s="139" t="s">
        <v>170</v>
      </c>
      <c r="E229" s="140" t="s">
        <v>1</v>
      </c>
      <c r="F229" s="141" t="s">
        <v>309</v>
      </c>
      <c r="H229" s="142">
        <v>0.72</v>
      </c>
      <c r="L229" s="138"/>
      <c r="M229" s="143"/>
      <c r="T229" s="144"/>
      <c r="AT229" s="140" t="s">
        <v>170</v>
      </c>
      <c r="AU229" s="140" t="s">
        <v>168</v>
      </c>
      <c r="AV229" s="12" t="s">
        <v>83</v>
      </c>
      <c r="AW229" s="12" t="s">
        <v>29</v>
      </c>
      <c r="AX229" s="12" t="s">
        <v>78</v>
      </c>
      <c r="AY229" s="140" t="s">
        <v>159</v>
      </c>
    </row>
    <row r="230" spans="2:65" s="11" customFormat="1" ht="20.85" customHeight="1">
      <c r="B230" s="113"/>
      <c r="D230" s="114" t="s">
        <v>72</v>
      </c>
      <c r="E230" s="122" t="s">
        <v>310</v>
      </c>
      <c r="F230" s="122" t="s">
        <v>311</v>
      </c>
      <c r="J230" s="123">
        <f>BK230</f>
        <v>0</v>
      </c>
      <c r="L230" s="113"/>
      <c r="M230" s="117"/>
      <c r="P230" s="118">
        <f>SUM(P231:P232)</f>
        <v>3.33216</v>
      </c>
      <c r="R230" s="118">
        <f>SUM(R231:R232)</f>
        <v>9.3600000000000003E-2</v>
      </c>
      <c r="T230" s="119">
        <f>SUM(T231:T232)</f>
        <v>0</v>
      </c>
      <c r="AR230" s="114" t="s">
        <v>78</v>
      </c>
      <c r="AT230" s="120" t="s">
        <v>72</v>
      </c>
      <c r="AU230" s="120" t="s">
        <v>83</v>
      </c>
      <c r="AY230" s="114" t="s">
        <v>159</v>
      </c>
      <c r="BK230" s="121">
        <f>SUM(BK231:BK232)</f>
        <v>0</v>
      </c>
    </row>
    <row r="231" spans="2:65" s="1" customFormat="1" ht="33" customHeight="1">
      <c r="B231" s="124"/>
      <c r="C231" s="125" t="s">
        <v>312</v>
      </c>
      <c r="D231" s="125" t="s">
        <v>163</v>
      </c>
      <c r="E231" s="126" t="s">
        <v>313</v>
      </c>
      <c r="F231" s="127" t="s">
        <v>314</v>
      </c>
      <c r="G231" s="128" t="s">
        <v>203</v>
      </c>
      <c r="H231" s="129">
        <v>0.72</v>
      </c>
      <c r="I231" s="130">
        <v>0</v>
      </c>
      <c r="J231" s="130">
        <f>ROUND(I231*H231,2)</f>
        <v>0</v>
      </c>
      <c r="K231" s="131"/>
      <c r="L231" s="28"/>
      <c r="M231" s="132" t="s">
        <v>1</v>
      </c>
      <c r="N231" s="133" t="s">
        <v>39</v>
      </c>
      <c r="O231" s="134">
        <v>4.6280000000000001</v>
      </c>
      <c r="P231" s="134">
        <f>O231*H231</f>
        <v>3.33216</v>
      </c>
      <c r="Q231" s="134">
        <v>0.13</v>
      </c>
      <c r="R231" s="134">
        <f>Q231*H231</f>
        <v>9.3600000000000003E-2</v>
      </c>
      <c r="S231" s="134">
        <v>0</v>
      </c>
      <c r="T231" s="135">
        <f>S231*H231</f>
        <v>0</v>
      </c>
      <c r="AR231" s="136" t="s">
        <v>167</v>
      </c>
      <c r="AT231" s="136" t="s">
        <v>163</v>
      </c>
      <c r="AU231" s="136" t="s">
        <v>168</v>
      </c>
      <c r="AY231" s="16" t="s">
        <v>159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6" t="s">
        <v>83</v>
      </c>
      <c r="BK231" s="137">
        <f>ROUND(I231*H231,2)</f>
        <v>0</v>
      </c>
      <c r="BL231" s="16" t="s">
        <v>167</v>
      </c>
      <c r="BM231" s="136" t="s">
        <v>315</v>
      </c>
    </row>
    <row r="232" spans="2:65" s="12" customFormat="1">
      <c r="B232" s="138"/>
      <c r="D232" s="139" t="s">
        <v>170</v>
      </c>
      <c r="E232" s="140" t="s">
        <v>1</v>
      </c>
      <c r="F232" s="141" t="s">
        <v>309</v>
      </c>
      <c r="H232" s="142">
        <v>0.72</v>
      </c>
      <c r="L232" s="138"/>
      <c r="M232" s="143"/>
      <c r="T232" s="144"/>
      <c r="AT232" s="140" t="s">
        <v>170</v>
      </c>
      <c r="AU232" s="140" t="s">
        <v>168</v>
      </c>
      <c r="AV232" s="12" t="s">
        <v>83</v>
      </c>
      <c r="AW232" s="12" t="s">
        <v>29</v>
      </c>
      <c r="AX232" s="12" t="s">
        <v>78</v>
      </c>
      <c r="AY232" s="140" t="s">
        <v>159</v>
      </c>
    </row>
    <row r="233" spans="2:65" s="11" customFormat="1" ht="22.9" customHeight="1">
      <c r="B233" s="113"/>
      <c r="D233" s="114" t="s">
        <v>72</v>
      </c>
      <c r="E233" s="122" t="s">
        <v>192</v>
      </c>
      <c r="F233" s="122" t="s">
        <v>316</v>
      </c>
      <c r="J233" s="123">
        <f>BK233</f>
        <v>0</v>
      </c>
      <c r="L233" s="113"/>
      <c r="M233" s="117"/>
      <c r="P233" s="118">
        <f>P234+P269+P320+P337</f>
        <v>68.304649999999995</v>
      </c>
      <c r="R233" s="118">
        <f>R234+R269+R320+R337</f>
        <v>3.3657138400000002</v>
      </c>
      <c r="T233" s="119">
        <f>T234+T269+T320+T337</f>
        <v>9.075000000000001E-4</v>
      </c>
      <c r="AR233" s="114" t="s">
        <v>78</v>
      </c>
      <c r="AT233" s="120" t="s">
        <v>72</v>
      </c>
      <c r="AU233" s="120" t="s">
        <v>78</v>
      </c>
      <c r="AY233" s="114" t="s">
        <v>159</v>
      </c>
      <c r="BK233" s="121">
        <f>BK234+BK269+BK320+BK337</f>
        <v>0</v>
      </c>
    </row>
    <row r="234" spans="2:65" s="11" customFormat="1" ht="20.85" customHeight="1">
      <c r="B234" s="113"/>
      <c r="D234" s="114" t="s">
        <v>72</v>
      </c>
      <c r="E234" s="122" t="s">
        <v>317</v>
      </c>
      <c r="F234" s="122" t="s">
        <v>318</v>
      </c>
      <c r="J234" s="123">
        <f>BK234</f>
        <v>0</v>
      </c>
      <c r="L234" s="113"/>
      <c r="M234" s="117"/>
      <c r="P234" s="118">
        <f>SUM(P235:P268)</f>
        <v>42.600393999999994</v>
      </c>
      <c r="R234" s="118">
        <f>SUM(R235:R268)</f>
        <v>0.93217879000000003</v>
      </c>
      <c r="T234" s="119">
        <f>SUM(T235:T268)</f>
        <v>8.6130000000000006E-4</v>
      </c>
      <c r="AR234" s="114" t="s">
        <v>78</v>
      </c>
      <c r="AT234" s="120" t="s">
        <v>72</v>
      </c>
      <c r="AU234" s="120" t="s">
        <v>83</v>
      </c>
      <c r="AY234" s="114" t="s">
        <v>159</v>
      </c>
      <c r="BK234" s="121">
        <f>SUM(BK235:BK268)</f>
        <v>0</v>
      </c>
    </row>
    <row r="235" spans="2:65" s="1" customFormat="1" ht="37.9" customHeight="1">
      <c r="B235" s="124"/>
      <c r="C235" s="125" t="s">
        <v>319</v>
      </c>
      <c r="D235" s="125" t="s">
        <v>163</v>
      </c>
      <c r="E235" s="126" t="s">
        <v>320</v>
      </c>
      <c r="F235" s="127" t="s">
        <v>321</v>
      </c>
      <c r="G235" s="128" t="s">
        <v>203</v>
      </c>
      <c r="H235" s="129">
        <v>14.58</v>
      </c>
      <c r="I235" s="130">
        <v>0</v>
      </c>
      <c r="J235" s="130">
        <f>ROUND(I235*H235,2)</f>
        <v>0</v>
      </c>
      <c r="K235" s="131"/>
      <c r="L235" s="28"/>
      <c r="M235" s="132" t="s">
        <v>1</v>
      </c>
      <c r="N235" s="133" t="s">
        <v>39</v>
      </c>
      <c r="O235" s="134">
        <v>0.439</v>
      </c>
      <c r="P235" s="134">
        <f>O235*H235</f>
        <v>6.40062</v>
      </c>
      <c r="Q235" s="134">
        <v>1.7600000000000001E-2</v>
      </c>
      <c r="R235" s="134">
        <f>Q235*H235</f>
        <v>0.256608</v>
      </c>
      <c r="S235" s="134">
        <v>0</v>
      </c>
      <c r="T235" s="135">
        <f>S235*H235</f>
        <v>0</v>
      </c>
      <c r="AR235" s="136" t="s">
        <v>167</v>
      </c>
      <c r="AT235" s="136" t="s">
        <v>163</v>
      </c>
      <c r="AU235" s="136" t="s">
        <v>168</v>
      </c>
      <c r="AY235" s="16" t="s">
        <v>159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83</v>
      </c>
      <c r="BK235" s="137">
        <f>ROUND(I235*H235,2)</f>
        <v>0</v>
      </c>
      <c r="BL235" s="16" t="s">
        <v>167</v>
      </c>
      <c r="BM235" s="136" t="s">
        <v>322</v>
      </c>
    </row>
    <row r="236" spans="2:65" s="12" customFormat="1">
      <c r="B236" s="138"/>
      <c r="D236" s="139" t="s">
        <v>170</v>
      </c>
      <c r="E236" s="140" t="s">
        <v>1</v>
      </c>
      <c r="F236" s="141" t="s">
        <v>323</v>
      </c>
      <c r="H236" s="142">
        <v>7.29</v>
      </c>
      <c r="L236" s="138"/>
      <c r="M236" s="143"/>
      <c r="T236" s="144"/>
      <c r="AT236" s="140" t="s">
        <v>170</v>
      </c>
      <c r="AU236" s="140" t="s">
        <v>168</v>
      </c>
      <c r="AV236" s="12" t="s">
        <v>83</v>
      </c>
      <c r="AW236" s="12" t="s">
        <v>29</v>
      </c>
      <c r="AX236" s="12" t="s">
        <v>73</v>
      </c>
      <c r="AY236" s="140" t="s">
        <v>159</v>
      </c>
    </row>
    <row r="237" spans="2:65" s="12" customFormat="1">
      <c r="B237" s="138"/>
      <c r="D237" s="139" t="s">
        <v>170</v>
      </c>
      <c r="E237" s="140" t="s">
        <v>1</v>
      </c>
      <c r="F237" s="141" t="s">
        <v>324</v>
      </c>
      <c r="H237" s="142">
        <v>7.29</v>
      </c>
      <c r="L237" s="138"/>
      <c r="M237" s="143"/>
      <c r="T237" s="144"/>
      <c r="AT237" s="140" t="s">
        <v>170</v>
      </c>
      <c r="AU237" s="140" t="s">
        <v>168</v>
      </c>
      <c r="AV237" s="12" t="s">
        <v>83</v>
      </c>
      <c r="AW237" s="12" t="s">
        <v>29</v>
      </c>
      <c r="AX237" s="12" t="s">
        <v>73</v>
      </c>
      <c r="AY237" s="140" t="s">
        <v>159</v>
      </c>
    </row>
    <row r="238" spans="2:65" s="13" customFormat="1">
      <c r="B238" s="145"/>
      <c r="D238" s="139" t="s">
        <v>170</v>
      </c>
      <c r="E238" s="146" t="s">
        <v>84</v>
      </c>
      <c r="F238" s="147" t="s">
        <v>172</v>
      </c>
      <c r="H238" s="148">
        <v>14.58</v>
      </c>
      <c r="L238" s="145"/>
      <c r="M238" s="149"/>
      <c r="T238" s="150"/>
      <c r="AT238" s="146" t="s">
        <v>170</v>
      </c>
      <c r="AU238" s="146" t="s">
        <v>168</v>
      </c>
      <c r="AV238" s="13" t="s">
        <v>167</v>
      </c>
      <c r="AW238" s="13" t="s">
        <v>29</v>
      </c>
      <c r="AX238" s="13" t="s">
        <v>78</v>
      </c>
      <c r="AY238" s="146" t="s">
        <v>159</v>
      </c>
    </row>
    <row r="239" spans="2:65" s="1" customFormat="1" ht="21.75" customHeight="1">
      <c r="B239" s="124"/>
      <c r="C239" s="125" t="s">
        <v>325</v>
      </c>
      <c r="D239" s="125" t="s">
        <v>163</v>
      </c>
      <c r="E239" s="126" t="s">
        <v>326</v>
      </c>
      <c r="F239" s="127" t="s">
        <v>327</v>
      </c>
      <c r="G239" s="128" t="s">
        <v>203</v>
      </c>
      <c r="H239" s="129">
        <v>23.678000000000001</v>
      </c>
      <c r="I239" s="130">
        <v>0</v>
      </c>
      <c r="J239" s="130">
        <f>ROUND(I239*H239,2)</f>
        <v>0</v>
      </c>
      <c r="K239" s="131"/>
      <c r="L239" s="28"/>
      <c r="M239" s="132" t="s">
        <v>1</v>
      </c>
      <c r="N239" s="133" t="s">
        <v>39</v>
      </c>
      <c r="O239" s="134">
        <v>0.36</v>
      </c>
      <c r="P239" s="134">
        <f>O239*H239</f>
        <v>8.5240799999999997</v>
      </c>
      <c r="Q239" s="134">
        <v>4.3800000000000002E-3</v>
      </c>
      <c r="R239" s="134">
        <f>Q239*H239</f>
        <v>0.10370964000000001</v>
      </c>
      <c r="S239" s="134">
        <v>0</v>
      </c>
      <c r="T239" s="135">
        <f>S239*H239</f>
        <v>0</v>
      </c>
      <c r="AR239" s="136" t="s">
        <v>167</v>
      </c>
      <c r="AT239" s="136" t="s">
        <v>163</v>
      </c>
      <c r="AU239" s="136" t="s">
        <v>168</v>
      </c>
      <c r="AY239" s="16" t="s">
        <v>159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83</v>
      </c>
      <c r="BK239" s="137">
        <f>ROUND(I239*H239,2)</f>
        <v>0</v>
      </c>
      <c r="BL239" s="16" t="s">
        <v>167</v>
      </c>
      <c r="BM239" s="136" t="s">
        <v>328</v>
      </c>
    </row>
    <row r="240" spans="2:65" s="12" customFormat="1">
      <c r="B240" s="138"/>
      <c r="D240" s="139" t="s">
        <v>170</v>
      </c>
      <c r="E240" s="140" t="s">
        <v>1</v>
      </c>
      <c r="F240" s="141" t="s">
        <v>329</v>
      </c>
      <c r="H240" s="142">
        <v>6.93</v>
      </c>
      <c r="L240" s="138"/>
      <c r="M240" s="143"/>
      <c r="T240" s="144"/>
      <c r="AT240" s="140" t="s">
        <v>170</v>
      </c>
      <c r="AU240" s="140" t="s">
        <v>168</v>
      </c>
      <c r="AV240" s="12" t="s">
        <v>83</v>
      </c>
      <c r="AW240" s="12" t="s">
        <v>29</v>
      </c>
      <c r="AX240" s="12" t="s">
        <v>73</v>
      </c>
      <c r="AY240" s="140" t="s">
        <v>159</v>
      </c>
    </row>
    <row r="241" spans="2:65" s="12" customFormat="1">
      <c r="B241" s="138"/>
      <c r="D241" s="139" t="s">
        <v>170</v>
      </c>
      <c r="E241" s="140" t="s">
        <v>1</v>
      </c>
      <c r="F241" s="141" t="s">
        <v>330</v>
      </c>
      <c r="H241" s="142">
        <v>-2.31</v>
      </c>
      <c r="L241" s="138"/>
      <c r="M241" s="143"/>
      <c r="T241" s="144"/>
      <c r="AT241" s="140" t="s">
        <v>170</v>
      </c>
      <c r="AU241" s="140" t="s">
        <v>168</v>
      </c>
      <c r="AV241" s="12" t="s">
        <v>83</v>
      </c>
      <c r="AW241" s="12" t="s">
        <v>29</v>
      </c>
      <c r="AX241" s="12" t="s">
        <v>73</v>
      </c>
      <c r="AY241" s="140" t="s">
        <v>159</v>
      </c>
    </row>
    <row r="242" spans="2:65" s="12" customFormat="1">
      <c r="B242" s="138"/>
      <c r="D242" s="139" t="s">
        <v>170</v>
      </c>
      <c r="E242" s="140" t="s">
        <v>1</v>
      </c>
      <c r="F242" s="141" t="s">
        <v>331</v>
      </c>
      <c r="H242" s="142">
        <v>0.53</v>
      </c>
      <c r="L242" s="138"/>
      <c r="M242" s="143"/>
      <c r="T242" s="144"/>
      <c r="AT242" s="140" t="s">
        <v>170</v>
      </c>
      <c r="AU242" s="140" t="s">
        <v>168</v>
      </c>
      <c r="AV242" s="12" t="s">
        <v>83</v>
      </c>
      <c r="AW242" s="12" t="s">
        <v>29</v>
      </c>
      <c r="AX242" s="12" t="s">
        <v>73</v>
      </c>
      <c r="AY242" s="140" t="s">
        <v>159</v>
      </c>
    </row>
    <row r="243" spans="2:65" s="12" customFormat="1" ht="22.5">
      <c r="B243" s="138"/>
      <c r="D243" s="139" t="s">
        <v>170</v>
      </c>
      <c r="E243" s="140" t="s">
        <v>1</v>
      </c>
      <c r="F243" s="141" t="s">
        <v>332</v>
      </c>
      <c r="H243" s="142">
        <v>14.657999999999999</v>
      </c>
      <c r="L243" s="138"/>
      <c r="M243" s="143"/>
      <c r="T243" s="144"/>
      <c r="AT243" s="140" t="s">
        <v>170</v>
      </c>
      <c r="AU243" s="140" t="s">
        <v>168</v>
      </c>
      <c r="AV243" s="12" t="s">
        <v>83</v>
      </c>
      <c r="AW243" s="12" t="s">
        <v>29</v>
      </c>
      <c r="AX243" s="12" t="s">
        <v>73</v>
      </c>
      <c r="AY243" s="140" t="s">
        <v>159</v>
      </c>
    </row>
    <row r="244" spans="2:65" s="12" customFormat="1">
      <c r="B244" s="138"/>
      <c r="D244" s="139" t="s">
        <v>170</v>
      </c>
      <c r="E244" s="140" t="s">
        <v>1</v>
      </c>
      <c r="F244" s="141" t="s">
        <v>333</v>
      </c>
      <c r="H244" s="142">
        <v>3.87</v>
      </c>
      <c r="L244" s="138"/>
      <c r="M244" s="143"/>
      <c r="T244" s="144"/>
      <c r="AT244" s="140" t="s">
        <v>170</v>
      </c>
      <c r="AU244" s="140" t="s">
        <v>168</v>
      </c>
      <c r="AV244" s="12" t="s">
        <v>83</v>
      </c>
      <c r="AW244" s="12" t="s">
        <v>29</v>
      </c>
      <c r="AX244" s="12" t="s">
        <v>73</v>
      </c>
      <c r="AY244" s="140" t="s">
        <v>159</v>
      </c>
    </row>
    <row r="245" spans="2:65" s="13" customFormat="1">
      <c r="B245" s="145"/>
      <c r="D245" s="139" t="s">
        <v>170</v>
      </c>
      <c r="E245" s="146" t="s">
        <v>1</v>
      </c>
      <c r="F245" s="147" t="s">
        <v>172</v>
      </c>
      <c r="H245" s="148">
        <v>23.678000000000001</v>
      </c>
      <c r="L245" s="145"/>
      <c r="M245" s="149"/>
      <c r="T245" s="150"/>
      <c r="AT245" s="146" t="s">
        <v>170</v>
      </c>
      <c r="AU245" s="146" t="s">
        <v>168</v>
      </c>
      <c r="AV245" s="13" t="s">
        <v>167</v>
      </c>
      <c r="AW245" s="13" t="s">
        <v>29</v>
      </c>
      <c r="AX245" s="13" t="s">
        <v>78</v>
      </c>
      <c r="AY245" s="146" t="s">
        <v>159</v>
      </c>
    </row>
    <row r="246" spans="2:65" s="1" customFormat="1" ht="16.5" customHeight="1">
      <c r="B246" s="124"/>
      <c r="C246" s="125" t="s">
        <v>233</v>
      </c>
      <c r="D246" s="125" t="s">
        <v>163</v>
      </c>
      <c r="E246" s="126" t="s">
        <v>334</v>
      </c>
      <c r="F246" s="127" t="s">
        <v>335</v>
      </c>
      <c r="G246" s="128" t="s">
        <v>203</v>
      </c>
      <c r="H246" s="129">
        <v>23.678000000000001</v>
      </c>
      <c r="I246" s="130">
        <v>0</v>
      </c>
      <c r="J246" s="130">
        <f>ROUND(I246*H246,2)</f>
        <v>0</v>
      </c>
      <c r="K246" s="131"/>
      <c r="L246" s="28"/>
      <c r="M246" s="132" t="s">
        <v>1</v>
      </c>
      <c r="N246" s="133" t="s">
        <v>39</v>
      </c>
      <c r="O246" s="134">
        <v>0.27200000000000002</v>
      </c>
      <c r="P246" s="134">
        <f>O246*H246</f>
        <v>6.4404160000000008</v>
      </c>
      <c r="Q246" s="134">
        <v>4.0000000000000001E-3</v>
      </c>
      <c r="R246" s="134">
        <f>Q246*H246</f>
        <v>9.4712000000000005E-2</v>
      </c>
      <c r="S246" s="134">
        <v>0</v>
      </c>
      <c r="T246" s="135">
        <f>S246*H246</f>
        <v>0</v>
      </c>
      <c r="AR246" s="136" t="s">
        <v>167</v>
      </c>
      <c r="AT246" s="136" t="s">
        <v>163</v>
      </c>
      <c r="AU246" s="136" t="s">
        <v>168</v>
      </c>
      <c r="AY246" s="16" t="s">
        <v>159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6" t="s">
        <v>83</v>
      </c>
      <c r="BK246" s="137">
        <f>ROUND(I246*H246,2)</f>
        <v>0</v>
      </c>
      <c r="BL246" s="16" t="s">
        <v>167</v>
      </c>
      <c r="BM246" s="136" t="s">
        <v>336</v>
      </c>
    </row>
    <row r="247" spans="2:65" s="12" customFormat="1">
      <c r="B247" s="138"/>
      <c r="D247" s="139" t="s">
        <v>170</v>
      </c>
      <c r="E247" s="140" t="s">
        <v>1</v>
      </c>
      <c r="F247" s="141" t="s">
        <v>329</v>
      </c>
      <c r="H247" s="142">
        <v>6.93</v>
      </c>
      <c r="L247" s="138"/>
      <c r="M247" s="143"/>
      <c r="T247" s="144"/>
      <c r="AT247" s="140" t="s">
        <v>170</v>
      </c>
      <c r="AU247" s="140" t="s">
        <v>168</v>
      </c>
      <c r="AV247" s="12" t="s">
        <v>83</v>
      </c>
      <c r="AW247" s="12" t="s">
        <v>29</v>
      </c>
      <c r="AX247" s="12" t="s">
        <v>73</v>
      </c>
      <c r="AY247" s="140" t="s">
        <v>159</v>
      </c>
    </row>
    <row r="248" spans="2:65" s="12" customFormat="1">
      <c r="B248" s="138"/>
      <c r="D248" s="139" t="s">
        <v>170</v>
      </c>
      <c r="E248" s="140" t="s">
        <v>1</v>
      </c>
      <c r="F248" s="141" t="s">
        <v>330</v>
      </c>
      <c r="H248" s="142">
        <v>-2.31</v>
      </c>
      <c r="L248" s="138"/>
      <c r="M248" s="143"/>
      <c r="T248" s="144"/>
      <c r="AT248" s="140" t="s">
        <v>170</v>
      </c>
      <c r="AU248" s="140" t="s">
        <v>168</v>
      </c>
      <c r="AV248" s="12" t="s">
        <v>83</v>
      </c>
      <c r="AW248" s="12" t="s">
        <v>29</v>
      </c>
      <c r="AX248" s="12" t="s">
        <v>73</v>
      </c>
      <c r="AY248" s="140" t="s">
        <v>159</v>
      </c>
    </row>
    <row r="249" spans="2:65" s="12" customFormat="1">
      <c r="B249" s="138"/>
      <c r="D249" s="139" t="s">
        <v>170</v>
      </c>
      <c r="E249" s="140" t="s">
        <v>1</v>
      </c>
      <c r="F249" s="141" t="s">
        <v>331</v>
      </c>
      <c r="H249" s="142">
        <v>0.53</v>
      </c>
      <c r="L249" s="138"/>
      <c r="M249" s="143"/>
      <c r="T249" s="144"/>
      <c r="AT249" s="140" t="s">
        <v>170</v>
      </c>
      <c r="AU249" s="140" t="s">
        <v>168</v>
      </c>
      <c r="AV249" s="12" t="s">
        <v>83</v>
      </c>
      <c r="AW249" s="12" t="s">
        <v>29</v>
      </c>
      <c r="AX249" s="12" t="s">
        <v>73</v>
      </c>
      <c r="AY249" s="140" t="s">
        <v>159</v>
      </c>
    </row>
    <row r="250" spans="2:65" s="12" customFormat="1" ht="22.5">
      <c r="B250" s="138"/>
      <c r="D250" s="139" t="s">
        <v>170</v>
      </c>
      <c r="E250" s="140" t="s">
        <v>1</v>
      </c>
      <c r="F250" s="141" t="s">
        <v>332</v>
      </c>
      <c r="H250" s="142">
        <v>14.657999999999999</v>
      </c>
      <c r="L250" s="138"/>
      <c r="M250" s="143"/>
      <c r="T250" s="144"/>
      <c r="AT250" s="140" t="s">
        <v>170</v>
      </c>
      <c r="AU250" s="140" t="s">
        <v>168</v>
      </c>
      <c r="AV250" s="12" t="s">
        <v>83</v>
      </c>
      <c r="AW250" s="12" t="s">
        <v>29</v>
      </c>
      <c r="AX250" s="12" t="s">
        <v>73</v>
      </c>
      <c r="AY250" s="140" t="s">
        <v>159</v>
      </c>
    </row>
    <row r="251" spans="2:65" s="12" customFormat="1">
      <c r="B251" s="138"/>
      <c r="D251" s="139" t="s">
        <v>170</v>
      </c>
      <c r="E251" s="140" t="s">
        <v>1</v>
      </c>
      <c r="F251" s="141" t="s">
        <v>333</v>
      </c>
      <c r="H251" s="142">
        <v>3.87</v>
      </c>
      <c r="L251" s="138"/>
      <c r="M251" s="143"/>
      <c r="T251" s="144"/>
      <c r="AT251" s="140" t="s">
        <v>170</v>
      </c>
      <c r="AU251" s="140" t="s">
        <v>168</v>
      </c>
      <c r="AV251" s="12" t="s">
        <v>83</v>
      </c>
      <c r="AW251" s="12" t="s">
        <v>29</v>
      </c>
      <c r="AX251" s="12" t="s">
        <v>73</v>
      </c>
      <c r="AY251" s="140" t="s">
        <v>159</v>
      </c>
    </row>
    <row r="252" spans="2:65" s="13" customFormat="1">
      <c r="B252" s="145"/>
      <c r="D252" s="139" t="s">
        <v>170</v>
      </c>
      <c r="E252" s="146" t="s">
        <v>1</v>
      </c>
      <c r="F252" s="147" t="s">
        <v>172</v>
      </c>
      <c r="H252" s="148">
        <v>23.678000000000001</v>
      </c>
      <c r="L252" s="145"/>
      <c r="M252" s="149"/>
      <c r="T252" s="150"/>
      <c r="AT252" s="146" t="s">
        <v>170</v>
      </c>
      <c r="AU252" s="146" t="s">
        <v>168</v>
      </c>
      <c r="AV252" s="13" t="s">
        <v>167</v>
      </c>
      <c r="AW252" s="13" t="s">
        <v>29</v>
      </c>
      <c r="AX252" s="13" t="s">
        <v>78</v>
      </c>
      <c r="AY252" s="146" t="s">
        <v>159</v>
      </c>
    </row>
    <row r="253" spans="2:65" s="1" customFormat="1" ht="24.2" customHeight="1">
      <c r="B253" s="124"/>
      <c r="C253" s="125" t="s">
        <v>337</v>
      </c>
      <c r="D253" s="125" t="s">
        <v>163</v>
      </c>
      <c r="E253" s="126" t="s">
        <v>338</v>
      </c>
      <c r="F253" s="127" t="s">
        <v>339</v>
      </c>
      <c r="G253" s="128" t="s">
        <v>203</v>
      </c>
      <c r="H253" s="129">
        <v>1.325</v>
      </c>
      <c r="I253" s="130">
        <v>0</v>
      </c>
      <c r="J253" s="130">
        <f>ROUND(I253*H253,2)</f>
        <v>0</v>
      </c>
      <c r="K253" s="131"/>
      <c r="L253" s="28"/>
      <c r="M253" s="132" t="s">
        <v>1</v>
      </c>
      <c r="N253" s="133" t="s">
        <v>39</v>
      </c>
      <c r="O253" s="134">
        <v>1.218</v>
      </c>
      <c r="P253" s="134">
        <f>O253*H253</f>
        <v>1.61385</v>
      </c>
      <c r="Q253" s="134">
        <v>3.2050000000000002E-2</v>
      </c>
      <c r="R253" s="134">
        <f>Q253*H253</f>
        <v>4.2466250000000004E-2</v>
      </c>
      <c r="S253" s="134">
        <v>0</v>
      </c>
      <c r="T253" s="135">
        <f>S253*H253</f>
        <v>0</v>
      </c>
      <c r="AR253" s="136" t="s">
        <v>167</v>
      </c>
      <c r="AT253" s="136" t="s">
        <v>163</v>
      </c>
      <c r="AU253" s="136" t="s">
        <v>168</v>
      </c>
      <c r="AY253" s="16" t="s">
        <v>159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6" t="s">
        <v>83</v>
      </c>
      <c r="BK253" s="137">
        <f>ROUND(I253*H253,2)</f>
        <v>0</v>
      </c>
      <c r="BL253" s="16" t="s">
        <v>167</v>
      </c>
      <c r="BM253" s="136" t="s">
        <v>340</v>
      </c>
    </row>
    <row r="254" spans="2:65" s="12" customFormat="1">
      <c r="B254" s="138"/>
      <c r="D254" s="139" t="s">
        <v>170</v>
      </c>
      <c r="E254" s="140" t="s">
        <v>1</v>
      </c>
      <c r="F254" s="141" t="s">
        <v>341</v>
      </c>
      <c r="H254" s="142">
        <v>1.325</v>
      </c>
      <c r="L254" s="138"/>
      <c r="M254" s="143"/>
      <c r="T254" s="144"/>
      <c r="AT254" s="140" t="s">
        <v>170</v>
      </c>
      <c r="AU254" s="140" t="s">
        <v>168</v>
      </c>
      <c r="AV254" s="12" t="s">
        <v>83</v>
      </c>
      <c r="AW254" s="12" t="s">
        <v>29</v>
      </c>
      <c r="AX254" s="12" t="s">
        <v>78</v>
      </c>
      <c r="AY254" s="140" t="s">
        <v>159</v>
      </c>
    </row>
    <row r="255" spans="2:65" s="1" customFormat="1" ht="37.9" customHeight="1">
      <c r="B255" s="124"/>
      <c r="C255" s="125" t="s">
        <v>342</v>
      </c>
      <c r="D255" s="125" t="s">
        <v>163</v>
      </c>
      <c r="E255" s="126" t="s">
        <v>343</v>
      </c>
      <c r="F255" s="127" t="s">
        <v>344</v>
      </c>
      <c r="G255" s="128" t="s">
        <v>203</v>
      </c>
      <c r="H255" s="129">
        <v>21.986999999999998</v>
      </c>
      <c r="I255" s="130">
        <v>0</v>
      </c>
      <c r="J255" s="130">
        <f>ROUND(I255*H255,2)</f>
        <v>0</v>
      </c>
      <c r="K255" s="131"/>
      <c r="L255" s="28"/>
      <c r="M255" s="132" t="s">
        <v>1</v>
      </c>
      <c r="N255" s="133" t="s">
        <v>39</v>
      </c>
      <c r="O255" s="134">
        <v>0.34399999999999997</v>
      </c>
      <c r="P255" s="134">
        <f>O255*H255</f>
        <v>7.5635279999999989</v>
      </c>
      <c r="Q255" s="134">
        <v>1.7600000000000001E-2</v>
      </c>
      <c r="R255" s="134">
        <f>Q255*H255</f>
        <v>0.38697120000000002</v>
      </c>
      <c r="S255" s="134">
        <v>0</v>
      </c>
      <c r="T255" s="135">
        <f>S255*H255</f>
        <v>0</v>
      </c>
      <c r="AR255" s="136" t="s">
        <v>167</v>
      </c>
      <c r="AT255" s="136" t="s">
        <v>163</v>
      </c>
      <c r="AU255" s="136" t="s">
        <v>168</v>
      </c>
      <c r="AY255" s="16" t="s">
        <v>159</v>
      </c>
      <c r="BE255" s="137">
        <f>IF(N255="základní",J255,0)</f>
        <v>0</v>
      </c>
      <c r="BF255" s="137">
        <f>IF(N255="snížená",J255,0)</f>
        <v>0</v>
      </c>
      <c r="BG255" s="137">
        <f>IF(N255="zákl. přenesená",J255,0)</f>
        <v>0</v>
      </c>
      <c r="BH255" s="137">
        <f>IF(N255="sníž. přenesená",J255,0)</f>
        <v>0</v>
      </c>
      <c r="BI255" s="137">
        <f>IF(N255="nulová",J255,0)</f>
        <v>0</v>
      </c>
      <c r="BJ255" s="16" t="s">
        <v>83</v>
      </c>
      <c r="BK255" s="137">
        <f>ROUND(I255*H255,2)</f>
        <v>0</v>
      </c>
      <c r="BL255" s="16" t="s">
        <v>167</v>
      </c>
      <c r="BM255" s="136" t="s">
        <v>345</v>
      </c>
    </row>
    <row r="256" spans="2:65" s="12" customFormat="1">
      <c r="B256" s="138"/>
      <c r="D256" s="139" t="s">
        <v>170</v>
      </c>
      <c r="E256" s="140" t="s">
        <v>1</v>
      </c>
      <c r="F256" s="141" t="s">
        <v>346</v>
      </c>
      <c r="H256" s="142">
        <v>9.0269999999999992</v>
      </c>
      <c r="L256" s="138"/>
      <c r="M256" s="143"/>
      <c r="T256" s="144"/>
      <c r="AT256" s="140" t="s">
        <v>170</v>
      </c>
      <c r="AU256" s="140" t="s">
        <v>168</v>
      </c>
      <c r="AV256" s="12" t="s">
        <v>83</v>
      </c>
      <c r="AW256" s="12" t="s">
        <v>29</v>
      </c>
      <c r="AX256" s="12" t="s">
        <v>73</v>
      </c>
      <c r="AY256" s="140" t="s">
        <v>159</v>
      </c>
    </row>
    <row r="257" spans="2:65" s="12" customFormat="1">
      <c r="B257" s="138"/>
      <c r="D257" s="139" t="s">
        <v>170</v>
      </c>
      <c r="E257" s="140" t="s">
        <v>1</v>
      </c>
      <c r="F257" s="141" t="s">
        <v>347</v>
      </c>
      <c r="H257" s="142">
        <v>12.96</v>
      </c>
      <c r="L257" s="138"/>
      <c r="M257" s="143"/>
      <c r="T257" s="144"/>
      <c r="AT257" s="140" t="s">
        <v>170</v>
      </c>
      <c r="AU257" s="140" t="s">
        <v>168</v>
      </c>
      <c r="AV257" s="12" t="s">
        <v>83</v>
      </c>
      <c r="AW257" s="12" t="s">
        <v>29</v>
      </c>
      <c r="AX257" s="12" t="s">
        <v>73</v>
      </c>
      <c r="AY257" s="140" t="s">
        <v>159</v>
      </c>
    </row>
    <row r="258" spans="2:65" s="13" customFormat="1">
      <c r="B258" s="145"/>
      <c r="D258" s="139" t="s">
        <v>170</v>
      </c>
      <c r="E258" s="146" t="s">
        <v>88</v>
      </c>
      <c r="F258" s="147" t="s">
        <v>172</v>
      </c>
      <c r="H258" s="148">
        <v>21.986999999999998</v>
      </c>
      <c r="L258" s="145"/>
      <c r="M258" s="149"/>
      <c r="T258" s="150"/>
      <c r="AT258" s="146" t="s">
        <v>170</v>
      </c>
      <c r="AU258" s="146" t="s">
        <v>168</v>
      </c>
      <c r="AV258" s="13" t="s">
        <v>167</v>
      </c>
      <c r="AW258" s="13" t="s">
        <v>29</v>
      </c>
      <c r="AX258" s="13" t="s">
        <v>78</v>
      </c>
      <c r="AY258" s="146" t="s">
        <v>159</v>
      </c>
    </row>
    <row r="259" spans="2:65" s="1" customFormat="1" ht="16.5" customHeight="1">
      <c r="B259" s="124"/>
      <c r="C259" s="125" t="s">
        <v>257</v>
      </c>
      <c r="D259" s="125" t="s">
        <v>163</v>
      </c>
      <c r="E259" s="126" t="s">
        <v>348</v>
      </c>
      <c r="F259" s="127" t="s">
        <v>349</v>
      </c>
      <c r="G259" s="128" t="s">
        <v>203</v>
      </c>
      <c r="H259" s="129">
        <v>14.355</v>
      </c>
      <c r="I259" s="130">
        <v>0</v>
      </c>
      <c r="J259" s="130">
        <f>ROUND(I259*H259,2)</f>
        <v>0</v>
      </c>
      <c r="K259" s="131"/>
      <c r="L259" s="28"/>
      <c r="M259" s="132" t="s">
        <v>1</v>
      </c>
      <c r="N259" s="133" t="s">
        <v>39</v>
      </c>
      <c r="O259" s="134">
        <v>0.03</v>
      </c>
      <c r="P259" s="134">
        <f>O259*H259</f>
        <v>0.43064999999999998</v>
      </c>
      <c r="Q259" s="134">
        <v>4.0000000000000003E-5</v>
      </c>
      <c r="R259" s="134">
        <f>Q259*H259</f>
        <v>5.7420000000000008E-4</v>
      </c>
      <c r="S259" s="134">
        <v>6.0000000000000002E-5</v>
      </c>
      <c r="T259" s="135">
        <f>S259*H259</f>
        <v>8.6130000000000006E-4</v>
      </c>
      <c r="AR259" s="136" t="s">
        <v>167</v>
      </c>
      <c r="AT259" s="136" t="s">
        <v>163</v>
      </c>
      <c r="AU259" s="136" t="s">
        <v>168</v>
      </c>
      <c r="AY259" s="16" t="s">
        <v>159</v>
      </c>
      <c r="BE259" s="137">
        <f>IF(N259="základní",J259,0)</f>
        <v>0</v>
      </c>
      <c r="BF259" s="137">
        <f>IF(N259="snížená",J259,0)</f>
        <v>0</v>
      </c>
      <c r="BG259" s="137">
        <f>IF(N259="zákl. přenesená",J259,0)</f>
        <v>0</v>
      </c>
      <c r="BH259" s="137">
        <f>IF(N259="sníž. přenesená",J259,0)</f>
        <v>0</v>
      </c>
      <c r="BI259" s="137">
        <f>IF(N259="nulová",J259,0)</f>
        <v>0</v>
      </c>
      <c r="BJ259" s="16" t="s">
        <v>83</v>
      </c>
      <c r="BK259" s="137">
        <f>ROUND(I259*H259,2)</f>
        <v>0</v>
      </c>
      <c r="BL259" s="16" t="s">
        <v>167</v>
      </c>
      <c r="BM259" s="136" t="s">
        <v>350</v>
      </c>
    </row>
    <row r="260" spans="2:65" s="12" customFormat="1">
      <c r="B260" s="138"/>
      <c r="D260" s="139" t="s">
        <v>170</v>
      </c>
      <c r="E260" s="140" t="s">
        <v>1</v>
      </c>
      <c r="F260" s="141" t="s">
        <v>351</v>
      </c>
      <c r="H260" s="142">
        <v>4.1399999999999997</v>
      </c>
      <c r="L260" s="138"/>
      <c r="M260" s="143"/>
      <c r="T260" s="144"/>
      <c r="AT260" s="140" t="s">
        <v>170</v>
      </c>
      <c r="AU260" s="140" t="s">
        <v>168</v>
      </c>
      <c r="AV260" s="12" t="s">
        <v>83</v>
      </c>
      <c r="AW260" s="12" t="s">
        <v>29</v>
      </c>
      <c r="AX260" s="12" t="s">
        <v>73</v>
      </c>
      <c r="AY260" s="140" t="s">
        <v>159</v>
      </c>
    </row>
    <row r="261" spans="2:65" s="12" customFormat="1">
      <c r="B261" s="138"/>
      <c r="D261" s="139" t="s">
        <v>170</v>
      </c>
      <c r="E261" s="140" t="s">
        <v>1</v>
      </c>
      <c r="F261" s="141" t="s">
        <v>352</v>
      </c>
      <c r="H261" s="142">
        <v>10.215</v>
      </c>
      <c r="L261" s="138"/>
      <c r="M261" s="143"/>
      <c r="T261" s="144"/>
      <c r="AT261" s="140" t="s">
        <v>170</v>
      </c>
      <c r="AU261" s="140" t="s">
        <v>168</v>
      </c>
      <c r="AV261" s="12" t="s">
        <v>83</v>
      </c>
      <c r="AW261" s="12" t="s">
        <v>29</v>
      </c>
      <c r="AX261" s="12" t="s">
        <v>73</v>
      </c>
      <c r="AY261" s="140" t="s">
        <v>159</v>
      </c>
    </row>
    <row r="262" spans="2:65" s="13" customFormat="1">
      <c r="B262" s="145"/>
      <c r="D262" s="139" t="s">
        <v>170</v>
      </c>
      <c r="E262" s="146" t="s">
        <v>1</v>
      </c>
      <c r="F262" s="147" t="s">
        <v>172</v>
      </c>
      <c r="H262" s="148">
        <v>14.355</v>
      </c>
      <c r="L262" s="145"/>
      <c r="M262" s="149"/>
      <c r="T262" s="150"/>
      <c r="AT262" s="146" t="s">
        <v>170</v>
      </c>
      <c r="AU262" s="146" t="s">
        <v>168</v>
      </c>
      <c r="AV262" s="13" t="s">
        <v>167</v>
      </c>
      <c r="AW262" s="13" t="s">
        <v>29</v>
      </c>
      <c r="AX262" s="13" t="s">
        <v>78</v>
      </c>
      <c r="AY262" s="146" t="s">
        <v>159</v>
      </c>
    </row>
    <row r="263" spans="2:65" s="1" customFormat="1" ht="24.2" customHeight="1">
      <c r="B263" s="124"/>
      <c r="C263" s="125" t="s">
        <v>353</v>
      </c>
      <c r="D263" s="125" t="s">
        <v>163</v>
      </c>
      <c r="E263" s="126" t="s">
        <v>354</v>
      </c>
      <c r="F263" s="127" t="s">
        <v>355</v>
      </c>
      <c r="G263" s="128" t="s">
        <v>271</v>
      </c>
      <c r="H263" s="129">
        <v>31.425000000000001</v>
      </c>
      <c r="I263" s="130">
        <v>0</v>
      </c>
      <c r="J263" s="130">
        <f>ROUND(I263*H263,2)</f>
        <v>0</v>
      </c>
      <c r="K263" s="131"/>
      <c r="L263" s="28"/>
      <c r="M263" s="132" t="s">
        <v>1</v>
      </c>
      <c r="N263" s="133" t="s">
        <v>39</v>
      </c>
      <c r="O263" s="134">
        <v>0.37</v>
      </c>
      <c r="P263" s="134">
        <f>O263*H263</f>
        <v>11.62725</v>
      </c>
      <c r="Q263" s="134">
        <v>1.5E-3</v>
      </c>
      <c r="R263" s="134">
        <f>Q263*H263</f>
        <v>4.7137499999999999E-2</v>
      </c>
      <c r="S263" s="134">
        <v>0</v>
      </c>
      <c r="T263" s="135">
        <f>S263*H263</f>
        <v>0</v>
      </c>
      <c r="AR263" s="136" t="s">
        <v>167</v>
      </c>
      <c r="AT263" s="136" t="s">
        <v>163</v>
      </c>
      <c r="AU263" s="136" t="s">
        <v>168</v>
      </c>
      <c r="AY263" s="16" t="s">
        <v>159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6" t="s">
        <v>83</v>
      </c>
      <c r="BK263" s="137">
        <f>ROUND(I263*H263,2)</f>
        <v>0</v>
      </c>
      <c r="BL263" s="16" t="s">
        <v>167</v>
      </c>
      <c r="BM263" s="136" t="s">
        <v>356</v>
      </c>
    </row>
    <row r="264" spans="2:65" s="12" customFormat="1">
      <c r="B264" s="138"/>
      <c r="D264" s="139" t="s">
        <v>170</v>
      </c>
      <c r="E264" s="140" t="s">
        <v>1</v>
      </c>
      <c r="F264" s="141" t="s">
        <v>357</v>
      </c>
      <c r="H264" s="142">
        <v>6.5</v>
      </c>
      <c r="L264" s="138"/>
      <c r="M264" s="143"/>
      <c r="T264" s="144"/>
      <c r="AT264" s="140" t="s">
        <v>170</v>
      </c>
      <c r="AU264" s="140" t="s">
        <v>168</v>
      </c>
      <c r="AV264" s="12" t="s">
        <v>83</v>
      </c>
      <c r="AW264" s="12" t="s">
        <v>29</v>
      </c>
      <c r="AX264" s="12" t="s">
        <v>73</v>
      </c>
      <c r="AY264" s="140" t="s">
        <v>159</v>
      </c>
    </row>
    <row r="265" spans="2:65" s="12" customFormat="1">
      <c r="B265" s="138"/>
      <c r="D265" s="139" t="s">
        <v>170</v>
      </c>
      <c r="E265" s="140" t="s">
        <v>1</v>
      </c>
      <c r="F265" s="141" t="s">
        <v>358</v>
      </c>
      <c r="H265" s="142">
        <v>10.475</v>
      </c>
      <c r="L265" s="138"/>
      <c r="M265" s="143"/>
      <c r="T265" s="144"/>
      <c r="AT265" s="140" t="s">
        <v>170</v>
      </c>
      <c r="AU265" s="140" t="s">
        <v>168</v>
      </c>
      <c r="AV265" s="12" t="s">
        <v>83</v>
      </c>
      <c r="AW265" s="12" t="s">
        <v>29</v>
      </c>
      <c r="AX265" s="12" t="s">
        <v>73</v>
      </c>
      <c r="AY265" s="140" t="s">
        <v>159</v>
      </c>
    </row>
    <row r="266" spans="2:65" s="12" customFormat="1">
      <c r="B266" s="138"/>
      <c r="D266" s="139" t="s">
        <v>170</v>
      </c>
      <c r="E266" s="140" t="s">
        <v>1</v>
      </c>
      <c r="F266" s="141" t="s">
        <v>359</v>
      </c>
      <c r="H266" s="142">
        <v>8.5250000000000004</v>
      </c>
      <c r="L266" s="138"/>
      <c r="M266" s="143"/>
      <c r="T266" s="144"/>
      <c r="AT266" s="140" t="s">
        <v>170</v>
      </c>
      <c r="AU266" s="140" t="s">
        <v>168</v>
      </c>
      <c r="AV266" s="12" t="s">
        <v>83</v>
      </c>
      <c r="AW266" s="12" t="s">
        <v>29</v>
      </c>
      <c r="AX266" s="12" t="s">
        <v>73</v>
      </c>
      <c r="AY266" s="140" t="s">
        <v>159</v>
      </c>
    </row>
    <row r="267" spans="2:65" s="12" customFormat="1">
      <c r="B267" s="138"/>
      <c r="D267" s="139" t="s">
        <v>170</v>
      </c>
      <c r="E267" s="140" t="s">
        <v>1</v>
      </c>
      <c r="F267" s="141" t="s">
        <v>360</v>
      </c>
      <c r="H267" s="142">
        <v>5.9249999999999998</v>
      </c>
      <c r="L267" s="138"/>
      <c r="M267" s="143"/>
      <c r="T267" s="144"/>
      <c r="AT267" s="140" t="s">
        <v>170</v>
      </c>
      <c r="AU267" s="140" t="s">
        <v>168</v>
      </c>
      <c r="AV267" s="12" t="s">
        <v>83</v>
      </c>
      <c r="AW267" s="12" t="s">
        <v>29</v>
      </c>
      <c r="AX267" s="12" t="s">
        <v>73</v>
      </c>
      <c r="AY267" s="140" t="s">
        <v>159</v>
      </c>
    </row>
    <row r="268" spans="2:65" s="13" customFormat="1">
      <c r="B268" s="145"/>
      <c r="D268" s="139" t="s">
        <v>170</v>
      </c>
      <c r="E268" s="146" t="s">
        <v>1</v>
      </c>
      <c r="F268" s="147" t="s">
        <v>172</v>
      </c>
      <c r="H268" s="148">
        <v>31.425000000000001</v>
      </c>
      <c r="L268" s="145"/>
      <c r="M268" s="149"/>
      <c r="T268" s="150"/>
      <c r="AT268" s="146" t="s">
        <v>170</v>
      </c>
      <c r="AU268" s="146" t="s">
        <v>168</v>
      </c>
      <c r="AV268" s="13" t="s">
        <v>167</v>
      </c>
      <c r="AW268" s="13" t="s">
        <v>29</v>
      </c>
      <c r="AX268" s="13" t="s">
        <v>78</v>
      </c>
      <c r="AY268" s="146" t="s">
        <v>159</v>
      </c>
    </row>
    <row r="269" spans="2:65" s="11" customFormat="1" ht="20.85" customHeight="1">
      <c r="B269" s="113"/>
      <c r="D269" s="114" t="s">
        <v>72</v>
      </c>
      <c r="E269" s="122" t="s">
        <v>361</v>
      </c>
      <c r="F269" s="122" t="s">
        <v>362</v>
      </c>
      <c r="J269" s="123">
        <f>BK269</f>
        <v>0</v>
      </c>
      <c r="L269" s="113"/>
      <c r="M269" s="117"/>
      <c r="P269" s="118">
        <f>SUM(P270:P319)</f>
        <v>16.031440000000003</v>
      </c>
      <c r="R269" s="118">
        <f>SUM(R270:R319)</f>
        <v>0.39766299999999999</v>
      </c>
      <c r="T269" s="119">
        <f>SUM(T270:T319)</f>
        <v>4.6200000000000005E-5</v>
      </c>
      <c r="AR269" s="114" t="s">
        <v>78</v>
      </c>
      <c r="AT269" s="120" t="s">
        <v>72</v>
      </c>
      <c r="AU269" s="120" t="s">
        <v>83</v>
      </c>
      <c r="AY269" s="114" t="s">
        <v>159</v>
      </c>
      <c r="BK269" s="121">
        <f>SUM(BK270:BK319)</f>
        <v>0</v>
      </c>
    </row>
    <row r="270" spans="2:65" s="1" customFormat="1" ht="21.75" customHeight="1">
      <c r="B270" s="124"/>
      <c r="C270" s="125" t="s">
        <v>363</v>
      </c>
      <c r="D270" s="125" t="s">
        <v>163</v>
      </c>
      <c r="E270" s="126" t="s">
        <v>364</v>
      </c>
      <c r="F270" s="127" t="s">
        <v>365</v>
      </c>
      <c r="G270" s="128" t="s">
        <v>203</v>
      </c>
      <c r="H270" s="129">
        <v>0.6</v>
      </c>
      <c r="I270" s="130">
        <v>0</v>
      </c>
      <c r="J270" s="130">
        <f>ROUND(I270*H270,2)</f>
        <v>0</v>
      </c>
      <c r="K270" s="131"/>
      <c r="L270" s="28"/>
      <c r="M270" s="132" t="s">
        <v>1</v>
      </c>
      <c r="N270" s="133" t="s">
        <v>39</v>
      </c>
      <c r="O270" s="134">
        <v>9.5000000000000001E-2</v>
      </c>
      <c r="P270" s="134">
        <f>O270*H270</f>
        <v>5.6999999999999995E-2</v>
      </c>
      <c r="Q270" s="134">
        <v>2.5999999999999998E-4</v>
      </c>
      <c r="R270" s="134">
        <f>Q270*H270</f>
        <v>1.5599999999999997E-4</v>
      </c>
      <c r="S270" s="134">
        <v>0</v>
      </c>
      <c r="T270" s="135">
        <f>S270*H270</f>
        <v>0</v>
      </c>
      <c r="AR270" s="136" t="s">
        <v>167</v>
      </c>
      <c r="AT270" s="136" t="s">
        <v>163</v>
      </c>
      <c r="AU270" s="136" t="s">
        <v>168</v>
      </c>
      <c r="AY270" s="16" t="s">
        <v>159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6" t="s">
        <v>83</v>
      </c>
      <c r="BK270" s="137">
        <f>ROUND(I270*H270,2)</f>
        <v>0</v>
      </c>
      <c r="BL270" s="16" t="s">
        <v>167</v>
      </c>
      <c r="BM270" s="136" t="s">
        <v>366</v>
      </c>
    </row>
    <row r="271" spans="2:65" s="12" customFormat="1">
      <c r="B271" s="138"/>
      <c r="D271" s="139" t="s">
        <v>170</v>
      </c>
      <c r="E271" s="140" t="s">
        <v>1</v>
      </c>
      <c r="F271" s="141" t="s">
        <v>367</v>
      </c>
      <c r="H271" s="142">
        <v>0.6</v>
      </c>
      <c r="L271" s="138"/>
      <c r="M271" s="143"/>
      <c r="T271" s="144"/>
      <c r="AT271" s="140" t="s">
        <v>170</v>
      </c>
      <c r="AU271" s="140" t="s">
        <v>168</v>
      </c>
      <c r="AV271" s="12" t="s">
        <v>83</v>
      </c>
      <c r="AW271" s="12" t="s">
        <v>29</v>
      </c>
      <c r="AX271" s="12" t="s">
        <v>73</v>
      </c>
      <c r="AY271" s="140" t="s">
        <v>159</v>
      </c>
    </row>
    <row r="272" spans="2:65" s="13" customFormat="1">
      <c r="B272" s="145"/>
      <c r="D272" s="139" t="s">
        <v>170</v>
      </c>
      <c r="E272" s="146" t="s">
        <v>1</v>
      </c>
      <c r="F272" s="147" t="s">
        <v>172</v>
      </c>
      <c r="H272" s="148">
        <v>0.6</v>
      </c>
      <c r="L272" s="145"/>
      <c r="M272" s="149"/>
      <c r="T272" s="150"/>
      <c r="AT272" s="146" t="s">
        <v>170</v>
      </c>
      <c r="AU272" s="146" t="s">
        <v>168</v>
      </c>
      <c r="AV272" s="13" t="s">
        <v>167</v>
      </c>
      <c r="AW272" s="13" t="s">
        <v>29</v>
      </c>
      <c r="AX272" s="13" t="s">
        <v>78</v>
      </c>
      <c r="AY272" s="146" t="s">
        <v>159</v>
      </c>
    </row>
    <row r="273" spans="2:65" s="1" customFormat="1" ht="24.2" customHeight="1">
      <c r="B273" s="124"/>
      <c r="C273" s="125" t="s">
        <v>368</v>
      </c>
      <c r="D273" s="125" t="s">
        <v>163</v>
      </c>
      <c r="E273" s="126" t="s">
        <v>369</v>
      </c>
      <c r="F273" s="127" t="s">
        <v>370</v>
      </c>
      <c r="G273" s="128" t="s">
        <v>203</v>
      </c>
      <c r="H273" s="129">
        <v>0.6</v>
      </c>
      <c r="I273" s="130">
        <v>0</v>
      </c>
      <c r="J273" s="130">
        <f>ROUND(I273*H273,2)</f>
        <v>0</v>
      </c>
      <c r="K273" s="131"/>
      <c r="L273" s="28"/>
      <c r="M273" s="132" t="s">
        <v>1</v>
      </c>
      <c r="N273" s="133" t="s">
        <v>39</v>
      </c>
      <c r="O273" s="134">
        <v>0.41</v>
      </c>
      <c r="P273" s="134">
        <f>O273*H273</f>
        <v>0.24599999999999997</v>
      </c>
      <c r="Q273" s="134">
        <v>4.3800000000000002E-3</v>
      </c>
      <c r="R273" s="134">
        <f>Q273*H273</f>
        <v>2.6280000000000001E-3</v>
      </c>
      <c r="S273" s="134">
        <v>0</v>
      </c>
      <c r="T273" s="135">
        <f>S273*H273</f>
        <v>0</v>
      </c>
      <c r="AR273" s="136" t="s">
        <v>167</v>
      </c>
      <c r="AT273" s="136" t="s">
        <v>163</v>
      </c>
      <c r="AU273" s="136" t="s">
        <v>168</v>
      </c>
      <c r="AY273" s="16" t="s">
        <v>159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6" t="s">
        <v>83</v>
      </c>
      <c r="BK273" s="137">
        <f>ROUND(I273*H273,2)</f>
        <v>0</v>
      </c>
      <c r="BL273" s="16" t="s">
        <v>167</v>
      </c>
      <c r="BM273" s="136" t="s">
        <v>371</v>
      </c>
    </row>
    <row r="274" spans="2:65" s="12" customFormat="1">
      <c r="B274" s="138"/>
      <c r="D274" s="139" t="s">
        <v>170</v>
      </c>
      <c r="E274" s="140" t="s">
        <v>1</v>
      </c>
      <c r="F274" s="141" t="s">
        <v>372</v>
      </c>
      <c r="H274" s="142">
        <v>0.6</v>
      </c>
      <c r="L274" s="138"/>
      <c r="M274" s="143"/>
      <c r="T274" s="144"/>
      <c r="AT274" s="140" t="s">
        <v>170</v>
      </c>
      <c r="AU274" s="140" t="s">
        <v>168</v>
      </c>
      <c r="AV274" s="12" t="s">
        <v>83</v>
      </c>
      <c r="AW274" s="12" t="s">
        <v>29</v>
      </c>
      <c r="AX274" s="12" t="s">
        <v>78</v>
      </c>
      <c r="AY274" s="140" t="s">
        <v>159</v>
      </c>
    </row>
    <row r="275" spans="2:65" s="1" customFormat="1" ht="24.2" customHeight="1">
      <c r="B275" s="124"/>
      <c r="C275" s="125" t="s">
        <v>373</v>
      </c>
      <c r="D275" s="125" t="s">
        <v>163</v>
      </c>
      <c r="E275" s="126" t="s">
        <v>374</v>
      </c>
      <c r="F275" s="127" t="s">
        <v>375</v>
      </c>
      <c r="G275" s="128" t="s">
        <v>203</v>
      </c>
      <c r="H275" s="129">
        <v>0.6</v>
      </c>
      <c r="I275" s="130">
        <v>0</v>
      </c>
      <c r="J275" s="130">
        <f>ROUND(I275*H275,2)</f>
        <v>0</v>
      </c>
      <c r="K275" s="131"/>
      <c r="L275" s="28"/>
      <c r="M275" s="132" t="s">
        <v>1</v>
      </c>
      <c r="N275" s="133" t="s">
        <v>39</v>
      </c>
      <c r="O275" s="134">
        <v>0.68</v>
      </c>
      <c r="P275" s="134">
        <f>O275*H275</f>
        <v>0.40800000000000003</v>
      </c>
      <c r="Q275" s="134">
        <v>3.5200000000000002E-2</v>
      </c>
      <c r="R275" s="134">
        <f>Q275*H275</f>
        <v>2.112E-2</v>
      </c>
      <c r="S275" s="134">
        <v>0</v>
      </c>
      <c r="T275" s="135">
        <f>S275*H275</f>
        <v>0</v>
      </c>
      <c r="AR275" s="136" t="s">
        <v>167</v>
      </c>
      <c r="AT275" s="136" t="s">
        <v>163</v>
      </c>
      <c r="AU275" s="136" t="s">
        <v>168</v>
      </c>
      <c r="AY275" s="16" t="s">
        <v>159</v>
      </c>
      <c r="BE275" s="137">
        <f>IF(N275="základní",J275,0)</f>
        <v>0</v>
      </c>
      <c r="BF275" s="137">
        <f>IF(N275="snížená",J275,0)</f>
        <v>0</v>
      </c>
      <c r="BG275" s="137">
        <f>IF(N275="zákl. přenesená",J275,0)</f>
        <v>0</v>
      </c>
      <c r="BH275" s="137">
        <f>IF(N275="sníž. přenesená",J275,0)</f>
        <v>0</v>
      </c>
      <c r="BI275" s="137">
        <f>IF(N275="nulová",J275,0)</f>
        <v>0</v>
      </c>
      <c r="BJ275" s="16" t="s">
        <v>83</v>
      </c>
      <c r="BK275" s="137">
        <f>ROUND(I275*H275,2)</f>
        <v>0</v>
      </c>
      <c r="BL275" s="16" t="s">
        <v>167</v>
      </c>
      <c r="BM275" s="136" t="s">
        <v>376</v>
      </c>
    </row>
    <row r="276" spans="2:65" s="12" customFormat="1">
      <c r="B276" s="138"/>
      <c r="D276" s="139" t="s">
        <v>170</v>
      </c>
      <c r="E276" s="140" t="s">
        <v>1</v>
      </c>
      <c r="F276" s="141" t="s">
        <v>372</v>
      </c>
      <c r="H276" s="142">
        <v>0.6</v>
      </c>
      <c r="L276" s="138"/>
      <c r="M276" s="143"/>
      <c r="T276" s="144"/>
      <c r="AT276" s="140" t="s">
        <v>170</v>
      </c>
      <c r="AU276" s="140" t="s">
        <v>168</v>
      </c>
      <c r="AV276" s="12" t="s">
        <v>83</v>
      </c>
      <c r="AW276" s="12" t="s">
        <v>29</v>
      </c>
      <c r="AX276" s="12" t="s">
        <v>78</v>
      </c>
      <c r="AY276" s="140" t="s">
        <v>159</v>
      </c>
    </row>
    <row r="277" spans="2:65" s="1" customFormat="1" ht="16.5" customHeight="1">
      <c r="B277" s="124"/>
      <c r="C277" s="125" t="s">
        <v>377</v>
      </c>
      <c r="D277" s="125" t="s">
        <v>163</v>
      </c>
      <c r="E277" s="126" t="s">
        <v>378</v>
      </c>
      <c r="F277" s="127" t="s">
        <v>379</v>
      </c>
      <c r="G277" s="128" t="s">
        <v>203</v>
      </c>
      <c r="H277" s="129">
        <v>12.96</v>
      </c>
      <c r="I277" s="130">
        <v>0</v>
      </c>
      <c r="J277" s="130">
        <f>ROUND(I277*H277,2)</f>
        <v>0</v>
      </c>
      <c r="K277" s="131"/>
      <c r="L277" s="28"/>
      <c r="M277" s="132" t="s">
        <v>1</v>
      </c>
      <c r="N277" s="133" t="s">
        <v>39</v>
      </c>
      <c r="O277" s="134">
        <v>7.3999999999999996E-2</v>
      </c>
      <c r="P277" s="134">
        <f>O277*H277</f>
        <v>0.95904</v>
      </c>
      <c r="Q277" s="134">
        <v>2.5999999999999998E-4</v>
      </c>
      <c r="R277" s="134">
        <f>Q277*H277</f>
        <v>3.3695999999999999E-3</v>
      </c>
      <c r="S277" s="134">
        <v>0</v>
      </c>
      <c r="T277" s="135">
        <f>S277*H277</f>
        <v>0</v>
      </c>
      <c r="AR277" s="136" t="s">
        <v>167</v>
      </c>
      <c r="AT277" s="136" t="s">
        <v>163</v>
      </c>
      <c r="AU277" s="136" t="s">
        <v>168</v>
      </c>
      <c r="AY277" s="16" t="s">
        <v>159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6" t="s">
        <v>83</v>
      </c>
      <c r="BK277" s="137">
        <f>ROUND(I277*H277,2)</f>
        <v>0</v>
      </c>
      <c r="BL277" s="16" t="s">
        <v>167</v>
      </c>
      <c r="BM277" s="136" t="s">
        <v>380</v>
      </c>
    </row>
    <row r="278" spans="2:65" s="12" customFormat="1">
      <c r="B278" s="138"/>
      <c r="D278" s="139" t="s">
        <v>170</v>
      </c>
      <c r="E278" s="140" t="s">
        <v>1</v>
      </c>
      <c r="F278" s="141" t="s">
        <v>381</v>
      </c>
      <c r="H278" s="142">
        <v>6.93</v>
      </c>
      <c r="L278" s="138"/>
      <c r="M278" s="143"/>
      <c r="T278" s="144"/>
      <c r="AT278" s="140" t="s">
        <v>170</v>
      </c>
      <c r="AU278" s="140" t="s">
        <v>168</v>
      </c>
      <c r="AV278" s="12" t="s">
        <v>83</v>
      </c>
      <c r="AW278" s="12" t="s">
        <v>29</v>
      </c>
      <c r="AX278" s="12" t="s">
        <v>73</v>
      </c>
      <c r="AY278" s="140" t="s">
        <v>159</v>
      </c>
    </row>
    <row r="279" spans="2:65" s="12" customFormat="1">
      <c r="B279" s="138"/>
      <c r="D279" s="139" t="s">
        <v>170</v>
      </c>
      <c r="E279" s="140" t="s">
        <v>1</v>
      </c>
      <c r="F279" s="141" t="s">
        <v>330</v>
      </c>
      <c r="H279" s="142">
        <v>-2.31</v>
      </c>
      <c r="L279" s="138"/>
      <c r="M279" s="143"/>
      <c r="T279" s="144"/>
      <c r="AT279" s="140" t="s">
        <v>170</v>
      </c>
      <c r="AU279" s="140" t="s">
        <v>168</v>
      </c>
      <c r="AV279" s="12" t="s">
        <v>83</v>
      </c>
      <c r="AW279" s="12" t="s">
        <v>29</v>
      </c>
      <c r="AX279" s="12" t="s">
        <v>73</v>
      </c>
      <c r="AY279" s="140" t="s">
        <v>159</v>
      </c>
    </row>
    <row r="280" spans="2:65" s="12" customFormat="1">
      <c r="B280" s="138"/>
      <c r="D280" s="139" t="s">
        <v>170</v>
      </c>
      <c r="E280" s="140" t="s">
        <v>1</v>
      </c>
      <c r="F280" s="141" t="s">
        <v>331</v>
      </c>
      <c r="H280" s="142">
        <v>0.53</v>
      </c>
      <c r="L280" s="138"/>
      <c r="M280" s="143"/>
      <c r="T280" s="144"/>
      <c r="AT280" s="140" t="s">
        <v>170</v>
      </c>
      <c r="AU280" s="140" t="s">
        <v>168</v>
      </c>
      <c r="AV280" s="12" t="s">
        <v>83</v>
      </c>
      <c r="AW280" s="12" t="s">
        <v>29</v>
      </c>
      <c r="AX280" s="12" t="s">
        <v>73</v>
      </c>
      <c r="AY280" s="140" t="s">
        <v>159</v>
      </c>
    </row>
    <row r="281" spans="2:65" s="12" customFormat="1" ht="22.5">
      <c r="B281" s="138"/>
      <c r="D281" s="139" t="s">
        <v>170</v>
      </c>
      <c r="E281" s="140" t="s">
        <v>1</v>
      </c>
      <c r="F281" s="141" t="s">
        <v>382</v>
      </c>
      <c r="H281" s="142">
        <v>5.91</v>
      </c>
      <c r="L281" s="138"/>
      <c r="M281" s="143"/>
      <c r="T281" s="144"/>
      <c r="AT281" s="140" t="s">
        <v>170</v>
      </c>
      <c r="AU281" s="140" t="s">
        <v>168</v>
      </c>
      <c r="AV281" s="12" t="s">
        <v>83</v>
      </c>
      <c r="AW281" s="12" t="s">
        <v>29</v>
      </c>
      <c r="AX281" s="12" t="s">
        <v>73</v>
      </c>
      <c r="AY281" s="140" t="s">
        <v>159</v>
      </c>
    </row>
    <row r="282" spans="2:65" s="12" customFormat="1">
      <c r="B282" s="138"/>
      <c r="D282" s="139" t="s">
        <v>170</v>
      </c>
      <c r="E282" s="140" t="s">
        <v>1</v>
      </c>
      <c r="F282" s="141" t="s">
        <v>383</v>
      </c>
      <c r="H282" s="142">
        <v>1.9</v>
      </c>
      <c r="L282" s="138"/>
      <c r="M282" s="143"/>
      <c r="T282" s="144"/>
      <c r="AT282" s="140" t="s">
        <v>170</v>
      </c>
      <c r="AU282" s="140" t="s">
        <v>168</v>
      </c>
      <c r="AV282" s="12" t="s">
        <v>83</v>
      </c>
      <c r="AW282" s="12" t="s">
        <v>29</v>
      </c>
      <c r="AX282" s="12" t="s">
        <v>73</v>
      </c>
      <c r="AY282" s="140" t="s">
        <v>159</v>
      </c>
    </row>
    <row r="283" spans="2:65" s="13" customFormat="1">
      <c r="B283" s="145"/>
      <c r="D283" s="139" t="s">
        <v>170</v>
      </c>
      <c r="E283" s="146" t="s">
        <v>1</v>
      </c>
      <c r="F283" s="147" t="s">
        <v>172</v>
      </c>
      <c r="H283" s="148">
        <v>12.96</v>
      </c>
      <c r="L283" s="145"/>
      <c r="M283" s="149"/>
      <c r="T283" s="150"/>
      <c r="AT283" s="146" t="s">
        <v>170</v>
      </c>
      <c r="AU283" s="146" t="s">
        <v>168</v>
      </c>
      <c r="AV283" s="13" t="s">
        <v>167</v>
      </c>
      <c r="AW283" s="13" t="s">
        <v>29</v>
      </c>
      <c r="AX283" s="13" t="s">
        <v>78</v>
      </c>
      <c r="AY283" s="146" t="s">
        <v>159</v>
      </c>
    </row>
    <row r="284" spans="2:65" s="1" customFormat="1" ht="21.75" customHeight="1">
      <c r="B284" s="124"/>
      <c r="C284" s="125" t="s">
        <v>217</v>
      </c>
      <c r="D284" s="125" t="s">
        <v>163</v>
      </c>
      <c r="E284" s="126" t="s">
        <v>384</v>
      </c>
      <c r="F284" s="127" t="s">
        <v>385</v>
      </c>
      <c r="G284" s="128" t="s">
        <v>203</v>
      </c>
      <c r="H284" s="129">
        <v>12.96</v>
      </c>
      <c r="I284" s="130">
        <v>0</v>
      </c>
      <c r="J284" s="130">
        <f>ROUND(I284*H284,2)</f>
        <v>0</v>
      </c>
      <c r="K284" s="131"/>
      <c r="L284" s="28"/>
      <c r="M284" s="132" t="s">
        <v>1</v>
      </c>
      <c r="N284" s="133" t="s">
        <v>39</v>
      </c>
      <c r="O284" s="134">
        <v>0.33</v>
      </c>
      <c r="P284" s="134">
        <f>O284*H284</f>
        <v>4.2768000000000006</v>
      </c>
      <c r="Q284" s="134">
        <v>4.3800000000000002E-3</v>
      </c>
      <c r="R284" s="134">
        <f>Q284*H284</f>
        <v>5.6764800000000004E-2</v>
      </c>
      <c r="S284" s="134">
        <v>0</v>
      </c>
      <c r="T284" s="135">
        <f>S284*H284</f>
        <v>0</v>
      </c>
      <c r="AR284" s="136" t="s">
        <v>167</v>
      </c>
      <c r="AT284" s="136" t="s">
        <v>163</v>
      </c>
      <c r="AU284" s="136" t="s">
        <v>168</v>
      </c>
      <c r="AY284" s="16" t="s">
        <v>159</v>
      </c>
      <c r="BE284" s="137">
        <f>IF(N284="základní",J284,0)</f>
        <v>0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6" t="s">
        <v>83</v>
      </c>
      <c r="BK284" s="137">
        <f>ROUND(I284*H284,2)</f>
        <v>0</v>
      </c>
      <c r="BL284" s="16" t="s">
        <v>167</v>
      </c>
      <c r="BM284" s="136" t="s">
        <v>386</v>
      </c>
    </row>
    <row r="285" spans="2:65" s="12" customFormat="1">
      <c r="B285" s="138"/>
      <c r="D285" s="139" t="s">
        <v>170</v>
      </c>
      <c r="E285" s="140" t="s">
        <v>1</v>
      </c>
      <c r="F285" s="141" t="s">
        <v>381</v>
      </c>
      <c r="H285" s="142">
        <v>6.93</v>
      </c>
      <c r="L285" s="138"/>
      <c r="M285" s="143"/>
      <c r="T285" s="144"/>
      <c r="AT285" s="140" t="s">
        <v>170</v>
      </c>
      <c r="AU285" s="140" t="s">
        <v>168</v>
      </c>
      <c r="AV285" s="12" t="s">
        <v>83</v>
      </c>
      <c r="AW285" s="12" t="s">
        <v>29</v>
      </c>
      <c r="AX285" s="12" t="s">
        <v>73</v>
      </c>
      <c r="AY285" s="140" t="s">
        <v>159</v>
      </c>
    </row>
    <row r="286" spans="2:65" s="12" customFormat="1">
      <c r="B286" s="138"/>
      <c r="D286" s="139" t="s">
        <v>170</v>
      </c>
      <c r="E286" s="140" t="s">
        <v>1</v>
      </c>
      <c r="F286" s="141" t="s">
        <v>330</v>
      </c>
      <c r="H286" s="142">
        <v>-2.31</v>
      </c>
      <c r="L286" s="138"/>
      <c r="M286" s="143"/>
      <c r="T286" s="144"/>
      <c r="AT286" s="140" t="s">
        <v>170</v>
      </c>
      <c r="AU286" s="140" t="s">
        <v>168</v>
      </c>
      <c r="AV286" s="12" t="s">
        <v>83</v>
      </c>
      <c r="AW286" s="12" t="s">
        <v>29</v>
      </c>
      <c r="AX286" s="12" t="s">
        <v>73</v>
      </c>
      <c r="AY286" s="140" t="s">
        <v>159</v>
      </c>
    </row>
    <row r="287" spans="2:65" s="12" customFormat="1">
      <c r="B287" s="138"/>
      <c r="D287" s="139" t="s">
        <v>170</v>
      </c>
      <c r="E287" s="140" t="s">
        <v>1</v>
      </c>
      <c r="F287" s="141" t="s">
        <v>331</v>
      </c>
      <c r="H287" s="142">
        <v>0.53</v>
      </c>
      <c r="L287" s="138"/>
      <c r="M287" s="143"/>
      <c r="T287" s="144"/>
      <c r="AT287" s="140" t="s">
        <v>170</v>
      </c>
      <c r="AU287" s="140" t="s">
        <v>168</v>
      </c>
      <c r="AV287" s="12" t="s">
        <v>83</v>
      </c>
      <c r="AW287" s="12" t="s">
        <v>29</v>
      </c>
      <c r="AX287" s="12" t="s">
        <v>73</v>
      </c>
      <c r="AY287" s="140" t="s">
        <v>159</v>
      </c>
    </row>
    <row r="288" spans="2:65" s="12" customFormat="1" ht="22.5">
      <c r="B288" s="138"/>
      <c r="D288" s="139" t="s">
        <v>170</v>
      </c>
      <c r="E288" s="140" t="s">
        <v>1</v>
      </c>
      <c r="F288" s="141" t="s">
        <v>382</v>
      </c>
      <c r="H288" s="142">
        <v>5.91</v>
      </c>
      <c r="L288" s="138"/>
      <c r="M288" s="143"/>
      <c r="T288" s="144"/>
      <c r="AT288" s="140" t="s">
        <v>170</v>
      </c>
      <c r="AU288" s="140" t="s">
        <v>168</v>
      </c>
      <c r="AV288" s="12" t="s">
        <v>83</v>
      </c>
      <c r="AW288" s="12" t="s">
        <v>29</v>
      </c>
      <c r="AX288" s="12" t="s">
        <v>73</v>
      </c>
      <c r="AY288" s="140" t="s">
        <v>159</v>
      </c>
    </row>
    <row r="289" spans="2:65" s="12" customFormat="1">
      <c r="B289" s="138"/>
      <c r="D289" s="139" t="s">
        <v>170</v>
      </c>
      <c r="E289" s="140" t="s">
        <v>1</v>
      </c>
      <c r="F289" s="141" t="s">
        <v>387</v>
      </c>
      <c r="H289" s="142">
        <v>1.9</v>
      </c>
      <c r="L289" s="138"/>
      <c r="M289" s="143"/>
      <c r="T289" s="144"/>
      <c r="AT289" s="140" t="s">
        <v>170</v>
      </c>
      <c r="AU289" s="140" t="s">
        <v>168</v>
      </c>
      <c r="AV289" s="12" t="s">
        <v>83</v>
      </c>
      <c r="AW289" s="12" t="s">
        <v>29</v>
      </c>
      <c r="AX289" s="12" t="s">
        <v>73</v>
      </c>
      <c r="AY289" s="140" t="s">
        <v>159</v>
      </c>
    </row>
    <row r="290" spans="2:65" s="13" customFormat="1">
      <c r="B290" s="145"/>
      <c r="D290" s="139" t="s">
        <v>170</v>
      </c>
      <c r="E290" s="146" t="s">
        <v>1</v>
      </c>
      <c r="F290" s="147" t="s">
        <v>172</v>
      </c>
      <c r="H290" s="148">
        <v>12.96</v>
      </c>
      <c r="L290" s="145"/>
      <c r="M290" s="149"/>
      <c r="T290" s="150"/>
      <c r="AT290" s="146" t="s">
        <v>170</v>
      </c>
      <c r="AU290" s="146" t="s">
        <v>168</v>
      </c>
      <c r="AV290" s="13" t="s">
        <v>167</v>
      </c>
      <c r="AW290" s="13" t="s">
        <v>29</v>
      </c>
      <c r="AX290" s="13" t="s">
        <v>78</v>
      </c>
      <c r="AY290" s="146" t="s">
        <v>159</v>
      </c>
    </row>
    <row r="291" spans="2:65" s="1" customFormat="1" ht="24.2" customHeight="1">
      <c r="B291" s="124"/>
      <c r="C291" s="125" t="s">
        <v>388</v>
      </c>
      <c r="D291" s="125" t="s">
        <v>163</v>
      </c>
      <c r="E291" s="126" t="s">
        <v>389</v>
      </c>
      <c r="F291" s="127" t="s">
        <v>390</v>
      </c>
      <c r="G291" s="128" t="s">
        <v>271</v>
      </c>
      <c r="H291" s="129">
        <v>12</v>
      </c>
      <c r="I291" s="130">
        <v>0</v>
      </c>
      <c r="J291" s="130">
        <f>ROUND(I291*H291,2)</f>
        <v>0</v>
      </c>
      <c r="K291" s="131"/>
      <c r="L291" s="28"/>
      <c r="M291" s="132" t="s">
        <v>1</v>
      </c>
      <c r="N291" s="133" t="s">
        <v>39</v>
      </c>
      <c r="O291" s="134">
        <v>0.11</v>
      </c>
      <c r="P291" s="134">
        <f>O291*H291</f>
        <v>1.32</v>
      </c>
      <c r="Q291" s="134">
        <v>0</v>
      </c>
      <c r="R291" s="134">
        <f>Q291*H291</f>
        <v>0</v>
      </c>
      <c r="S291" s="134">
        <v>0</v>
      </c>
      <c r="T291" s="135">
        <f>S291*H291</f>
        <v>0</v>
      </c>
      <c r="AR291" s="136" t="s">
        <v>167</v>
      </c>
      <c r="AT291" s="136" t="s">
        <v>163</v>
      </c>
      <c r="AU291" s="136" t="s">
        <v>168</v>
      </c>
      <c r="AY291" s="16" t="s">
        <v>159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6" t="s">
        <v>83</v>
      </c>
      <c r="BK291" s="137">
        <f>ROUND(I291*H291,2)</f>
        <v>0</v>
      </c>
      <c r="BL291" s="16" t="s">
        <v>167</v>
      </c>
      <c r="BM291" s="136" t="s">
        <v>391</v>
      </c>
    </row>
    <row r="292" spans="2:65" s="12" customFormat="1">
      <c r="B292" s="138"/>
      <c r="D292" s="139" t="s">
        <v>170</v>
      </c>
      <c r="E292" s="140" t="s">
        <v>1</v>
      </c>
      <c r="F292" s="141" t="s">
        <v>392</v>
      </c>
      <c r="H292" s="142">
        <v>2.1</v>
      </c>
      <c r="L292" s="138"/>
      <c r="M292" s="143"/>
      <c r="T292" s="144"/>
      <c r="AT292" s="140" t="s">
        <v>170</v>
      </c>
      <c r="AU292" s="140" t="s">
        <v>168</v>
      </c>
      <c r="AV292" s="12" t="s">
        <v>83</v>
      </c>
      <c r="AW292" s="12" t="s">
        <v>29</v>
      </c>
      <c r="AX292" s="12" t="s">
        <v>73</v>
      </c>
      <c r="AY292" s="140" t="s">
        <v>159</v>
      </c>
    </row>
    <row r="293" spans="2:65" s="12" customFormat="1">
      <c r="B293" s="138"/>
      <c r="D293" s="139" t="s">
        <v>170</v>
      </c>
      <c r="E293" s="140" t="s">
        <v>1</v>
      </c>
      <c r="F293" s="141" t="s">
        <v>393</v>
      </c>
      <c r="H293" s="142">
        <v>4.7</v>
      </c>
      <c r="L293" s="138"/>
      <c r="M293" s="143"/>
      <c r="T293" s="144"/>
      <c r="AT293" s="140" t="s">
        <v>170</v>
      </c>
      <c r="AU293" s="140" t="s">
        <v>168</v>
      </c>
      <c r="AV293" s="12" t="s">
        <v>83</v>
      </c>
      <c r="AW293" s="12" t="s">
        <v>29</v>
      </c>
      <c r="AX293" s="12" t="s">
        <v>73</v>
      </c>
      <c r="AY293" s="140" t="s">
        <v>159</v>
      </c>
    </row>
    <row r="294" spans="2:65" s="12" customFormat="1">
      <c r="B294" s="138"/>
      <c r="D294" s="139" t="s">
        <v>170</v>
      </c>
      <c r="E294" s="140" t="s">
        <v>1</v>
      </c>
      <c r="F294" s="141" t="s">
        <v>394</v>
      </c>
      <c r="H294" s="142">
        <v>0.6</v>
      </c>
      <c r="L294" s="138"/>
      <c r="M294" s="143"/>
      <c r="T294" s="144"/>
      <c r="AT294" s="140" t="s">
        <v>170</v>
      </c>
      <c r="AU294" s="140" t="s">
        <v>168</v>
      </c>
      <c r="AV294" s="12" t="s">
        <v>83</v>
      </c>
      <c r="AW294" s="12" t="s">
        <v>29</v>
      </c>
      <c r="AX294" s="12" t="s">
        <v>73</v>
      </c>
      <c r="AY294" s="140" t="s">
        <v>159</v>
      </c>
    </row>
    <row r="295" spans="2:65" s="12" customFormat="1">
      <c r="B295" s="138"/>
      <c r="D295" s="139" t="s">
        <v>170</v>
      </c>
      <c r="E295" s="140" t="s">
        <v>1</v>
      </c>
      <c r="F295" s="141" t="s">
        <v>395</v>
      </c>
      <c r="H295" s="142">
        <v>1.2</v>
      </c>
      <c r="L295" s="138"/>
      <c r="M295" s="143"/>
      <c r="T295" s="144"/>
      <c r="AT295" s="140" t="s">
        <v>170</v>
      </c>
      <c r="AU295" s="140" t="s">
        <v>168</v>
      </c>
      <c r="AV295" s="12" t="s">
        <v>83</v>
      </c>
      <c r="AW295" s="12" t="s">
        <v>29</v>
      </c>
      <c r="AX295" s="12" t="s">
        <v>73</v>
      </c>
      <c r="AY295" s="140" t="s">
        <v>159</v>
      </c>
    </row>
    <row r="296" spans="2:65" s="12" customFormat="1">
      <c r="B296" s="138"/>
      <c r="D296" s="139" t="s">
        <v>170</v>
      </c>
      <c r="E296" s="140" t="s">
        <v>1</v>
      </c>
      <c r="F296" s="141" t="s">
        <v>396</v>
      </c>
      <c r="H296" s="142">
        <v>3.4</v>
      </c>
      <c r="L296" s="138"/>
      <c r="M296" s="143"/>
      <c r="T296" s="144"/>
      <c r="AT296" s="140" t="s">
        <v>170</v>
      </c>
      <c r="AU296" s="140" t="s">
        <v>168</v>
      </c>
      <c r="AV296" s="12" t="s">
        <v>83</v>
      </c>
      <c r="AW296" s="12" t="s">
        <v>29</v>
      </c>
      <c r="AX296" s="12" t="s">
        <v>73</v>
      </c>
      <c r="AY296" s="140" t="s">
        <v>159</v>
      </c>
    </row>
    <row r="297" spans="2:65" s="13" customFormat="1">
      <c r="B297" s="145"/>
      <c r="D297" s="139" t="s">
        <v>170</v>
      </c>
      <c r="E297" s="146" t="s">
        <v>1</v>
      </c>
      <c r="F297" s="147" t="s">
        <v>172</v>
      </c>
      <c r="H297" s="148">
        <v>12</v>
      </c>
      <c r="L297" s="145"/>
      <c r="M297" s="149"/>
      <c r="T297" s="150"/>
      <c r="AT297" s="146" t="s">
        <v>170</v>
      </c>
      <c r="AU297" s="146" t="s">
        <v>168</v>
      </c>
      <c r="AV297" s="13" t="s">
        <v>167</v>
      </c>
      <c r="AW297" s="13" t="s">
        <v>29</v>
      </c>
      <c r="AX297" s="13" t="s">
        <v>78</v>
      </c>
      <c r="AY297" s="146" t="s">
        <v>159</v>
      </c>
    </row>
    <row r="298" spans="2:65" s="1" customFormat="1" ht="21.75" customHeight="1">
      <c r="B298" s="124"/>
      <c r="C298" s="151" t="s">
        <v>397</v>
      </c>
      <c r="D298" s="151" t="s">
        <v>207</v>
      </c>
      <c r="E298" s="152" t="s">
        <v>398</v>
      </c>
      <c r="F298" s="153" t="s">
        <v>399</v>
      </c>
      <c r="G298" s="154" t="s">
        <v>271</v>
      </c>
      <c r="H298" s="155">
        <v>13.2</v>
      </c>
      <c r="I298" s="156">
        <v>0</v>
      </c>
      <c r="J298" s="156">
        <f>ROUND(I298*H298,2)</f>
        <v>0</v>
      </c>
      <c r="K298" s="157"/>
      <c r="L298" s="158"/>
      <c r="M298" s="159" t="s">
        <v>1</v>
      </c>
      <c r="N298" s="160" t="s">
        <v>39</v>
      </c>
      <c r="O298" s="134">
        <v>0</v>
      </c>
      <c r="P298" s="134">
        <f>O298*H298</f>
        <v>0</v>
      </c>
      <c r="Q298" s="134">
        <v>1.1E-4</v>
      </c>
      <c r="R298" s="134">
        <f>Q298*H298</f>
        <v>1.4519999999999999E-3</v>
      </c>
      <c r="S298" s="134">
        <v>0</v>
      </c>
      <c r="T298" s="135">
        <f>S298*H298</f>
        <v>0</v>
      </c>
      <c r="AR298" s="136" t="s">
        <v>206</v>
      </c>
      <c r="AT298" s="136" t="s">
        <v>207</v>
      </c>
      <c r="AU298" s="136" t="s">
        <v>168</v>
      </c>
      <c r="AY298" s="16" t="s">
        <v>159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6" t="s">
        <v>83</v>
      </c>
      <c r="BK298" s="137">
        <f>ROUND(I298*H298,2)</f>
        <v>0</v>
      </c>
      <c r="BL298" s="16" t="s">
        <v>167</v>
      </c>
      <c r="BM298" s="136" t="s">
        <v>400</v>
      </c>
    </row>
    <row r="299" spans="2:65" s="12" customFormat="1">
      <c r="B299" s="138"/>
      <c r="D299" s="139" t="s">
        <v>170</v>
      </c>
      <c r="E299" s="140" t="s">
        <v>1</v>
      </c>
      <c r="F299" s="141" t="s">
        <v>401</v>
      </c>
      <c r="H299" s="142">
        <v>13.2</v>
      </c>
      <c r="L299" s="138"/>
      <c r="M299" s="143"/>
      <c r="T299" s="144"/>
      <c r="AT299" s="140" t="s">
        <v>170</v>
      </c>
      <c r="AU299" s="140" t="s">
        <v>168</v>
      </c>
      <c r="AV299" s="12" t="s">
        <v>83</v>
      </c>
      <c r="AW299" s="12" t="s">
        <v>29</v>
      </c>
      <c r="AX299" s="12" t="s">
        <v>78</v>
      </c>
      <c r="AY299" s="140" t="s">
        <v>159</v>
      </c>
    </row>
    <row r="300" spans="2:65" s="1" customFormat="1" ht="24.2" customHeight="1">
      <c r="B300" s="124"/>
      <c r="C300" s="125" t="s">
        <v>286</v>
      </c>
      <c r="D300" s="125" t="s">
        <v>163</v>
      </c>
      <c r="E300" s="126" t="s">
        <v>402</v>
      </c>
      <c r="F300" s="127" t="s">
        <v>403</v>
      </c>
      <c r="G300" s="128" t="s">
        <v>271</v>
      </c>
      <c r="H300" s="129">
        <v>10.6</v>
      </c>
      <c r="I300" s="130">
        <v>0</v>
      </c>
      <c r="J300" s="130">
        <f>ROUND(I300*H300,2)</f>
        <v>0</v>
      </c>
      <c r="K300" s="131"/>
      <c r="L300" s="28"/>
      <c r="M300" s="132" t="s">
        <v>1</v>
      </c>
      <c r="N300" s="133" t="s">
        <v>39</v>
      </c>
      <c r="O300" s="134">
        <v>9.6000000000000002E-2</v>
      </c>
      <c r="P300" s="134">
        <f>O300*H300</f>
        <v>1.0176000000000001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167</v>
      </c>
      <c r="AT300" s="136" t="s">
        <v>163</v>
      </c>
      <c r="AU300" s="136" t="s">
        <v>168</v>
      </c>
      <c r="AY300" s="16" t="s">
        <v>159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83</v>
      </c>
      <c r="BK300" s="137">
        <f>ROUND(I300*H300,2)</f>
        <v>0</v>
      </c>
      <c r="BL300" s="16" t="s">
        <v>167</v>
      </c>
      <c r="BM300" s="136" t="s">
        <v>404</v>
      </c>
    </row>
    <row r="301" spans="2:65" s="12" customFormat="1">
      <c r="B301" s="138"/>
      <c r="D301" s="139" t="s">
        <v>170</v>
      </c>
      <c r="E301" s="140" t="s">
        <v>1</v>
      </c>
      <c r="F301" s="141" t="s">
        <v>405</v>
      </c>
      <c r="H301" s="142">
        <v>10.6</v>
      </c>
      <c r="L301" s="138"/>
      <c r="M301" s="143"/>
      <c r="T301" s="144"/>
      <c r="AT301" s="140" t="s">
        <v>170</v>
      </c>
      <c r="AU301" s="140" t="s">
        <v>168</v>
      </c>
      <c r="AV301" s="12" t="s">
        <v>83</v>
      </c>
      <c r="AW301" s="12" t="s">
        <v>29</v>
      </c>
      <c r="AX301" s="12" t="s">
        <v>78</v>
      </c>
      <c r="AY301" s="140" t="s">
        <v>159</v>
      </c>
    </row>
    <row r="302" spans="2:65" s="1" customFormat="1" ht="24.2" customHeight="1">
      <c r="B302" s="124"/>
      <c r="C302" s="151" t="s">
        <v>406</v>
      </c>
      <c r="D302" s="151" t="s">
        <v>207</v>
      </c>
      <c r="E302" s="152" t="s">
        <v>407</v>
      </c>
      <c r="F302" s="153" t="s">
        <v>408</v>
      </c>
      <c r="G302" s="154" t="s">
        <v>271</v>
      </c>
      <c r="H302" s="155">
        <v>11.13</v>
      </c>
      <c r="I302" s="156">
        <v>0</v>
      </c>
      <c r="J302" s="156">
        <f>ROUND(I302*H302,2)</f>
        <v>0</v>
      </c>
      <c r="K302" s="157"/>
      <c r="L302" s="158"/>
      <c r="M302" s="159" t="s">
        <v>1</v>
      </c>
      <c r="N302" s="160" t="s">
        <v>39</v>
      </c>
      <c r="O302" s="134">
        <v>0</v>
      </c>
      <c r="P302" s="134">
        <f>O302*H302</f>
        <v>0</v>
      </c>
      <c r="Q302" s="134">
        <v>4.0000000000000003E-5</v>
      </c>
      <c r="R302" s="134">
        <f>Q302*H302</f>
        <v>4.4520000000000009E-4</v>
      </c>
      <c r="S302" s="134">
        <v>0</v>
      </c>
      <c r="T302" s="135">
        <f>S302*H302</f>
        <v>0</v>
      </c>
      <c r="AR302" s="136" t="s">
        <v>206</v>
      </c>
      <c r="AT302" s="136" t="s">
        <v>207</v>
      </c>
      <c r="AU302" s="136" t="s">
        <v>168</v>
      </c>
      <c r="AY302" s="16" t="s">
        <v>159</v>
      </c>
      <c r="BE302" s="137">
        <f>IF(N302="základní",J302,0)</f>
        <v>0</v>
      </c>
      <c r="BF302" s="137">
        <f>IF(N302="snížená",J302,0)</f>
        <v>0</v>
      </c>
      <c r="BG302" s="137">
        <f>IF(N302="zákl. přenesená",J302,0)</f>
        <v>0</v>
      </c>
      <c r="BH302" s="137">
        <f>IF(N302="sníž. přenesená",J302,0)</f>
        <v>0</v>
      </c>
      <c r="BI302" s="137">
        <f>IF(N302="nulová",J302,0)</f>
        <v>0</v>
      </c>
      <c r="BJ302" s="16" t="s">
        <v>83</v>
      </c>
      <c r="BK302" s="137">
        <f>ROUND(I302*H302,2)</f>
        <v>0</v>
      </c>
      <c r="BL302" s="16" t="s">
        <v>167</v>
      </c>
      <c r="BM302" s="136" t="s">
        <v>409</v>
      </c>
    </row>
    <row r="303" spans="2:65" s="12" customFormat="1">
      <c r="B303" s="138"/>
      <c r="D303" s="139" t="s">
        <v>170</v>
      </c>
      <c r="E303" s="140" t="s">
        <v>1</v>
      </c>
      <c r="F303" s="141" t="s">
        <v>410</v>
      </c>
      <c r="H303" s="142">
        <v>11.13</v>
      </c>
      <c r="L303" s="138"/>
      <c r="M303" s="143"/>
      <c r="T303" s="144"/>
      <c r="AT303" s="140" t="s">
        <v>170</v>
      </c>
      <c r="AU303" s="140" t="s">
        <v>168</v>
      </c>
      <c r="AV303" s="12" t="s">
        <v>83</v>
      </c>
      <c r="AW303" s="12" t="s">
        <v>29</v>
      </c>
      <c r="AX303" s="12" t="s">
        <v>78</v>
      </c>
      <c r="AY303" s="140" t="s">
        <v>159</v>
      </c>
    </row>
    <row r="304" spans="2:65" s="1" customFormat="1" ht="24.2" customHeight="1">
      <c r="B304" s="124"/>
      <c r="C304" s="125" t="s">
        <v>411</v>
      </c>
      <c r="D304" s="125" t="s">
        <v>163</v>
      </c>
      <c r="E304" s="126" t="s">
        <v>412</v>
      </c>
      <c r="F304" s="127" t="s">
        <v>413</v>
      </c>
      <c r="G304" s="128" t="s">
        <v>203</v>
      </c>
      <c r="H304" s="129">
        <v>5.91</v>
      </c>
      <c r="I304" s="130">
        <v>0</v>
      </c>
      <c r="J304" s="130">
        <f>ROUND(I304*H304,2)</f>
        <v>0</v>
      </c>
      <c r="K304" s="131"/>
      <c r="L304" s="28"/>
      <c r="M304" s="132" t="s">
        <v>1</v>
      </c>
      <c r="N304" s="133" t="s">
        <v>39</v>
      </c>
      <c r="O304" s="134">
        <v>0.42</v>
      </c>
      <c r="P304" s="134">
        <f>O304*H304</f>
        <v>2.4822000000000002</v>
      </c>
      <c r="Q304" s="134">
        <v>3.15E-2</v>
      </c>
      <c r="R304" s="134">
        <f>Q304*H304</f>
        <v>0.186165</v>
      </c>
      <c r="S304" s="134">
        <v>0</v>
      </c>
      <c r="T304" s="135">
        <f>S304*H304</f>
        <v>0</v>
      </c>
      <c r="AR304" s="136" t="s">
        <v>167</v>
      </c>
      <c r="AT304" s="136" t="s">
        <v>163</v>
      </c>
      <c r="AU304" s="136" t="s">
        <v>168</v>
      </c>
      <c r="AY304" s="16" t="s">
        <v>159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6" t="s">
        <v>83</v>
      </c>
      <c r="BK304" s="137">
        <f>ROUND(I304*H304,2)</f>
        <v>0</v>
      </c>
      <c r="BL304" s="16" t="s">
        <v>167</v>
      </c>
      <c r="BM304" s="136" t="s">
        <v>414</v>
      </c>
    </row>
    <row r="305" spans="2:65" s="12" customFormat="1" ht="22.5">
      <c r="B305" s="138"/>
      <c r="D305" s="139" t="s">
        <v>170</v>
      </c>
      <c r="E305" s="140" t="s">
        <v>1</v>
      </c>
      <c r="F305" s="141" t="s">
        <v>415</v>
      </c>
      <c r="H305" s="142">
        <v>5.91</v>
      </c>
      <c r="L305" s="138"/>
      <c r="M305" s="143"/>
      <c r="T305" s="144"/>
      <c r="AT305" s="140" t="s">
        <v>170</v>
      </c>
      <c r="AU305" s="140" t="s">
        <v>168</v>
      </c>
      <c r="AV305" s="12" t="s">
        <v>83</v>
      </c>
      <c r="AW305" s="12" t="s">
        <v>29</v>
      </c>
      <c r="AX305" s="12" t="s">
        <v>73</v>
      </c>
      <c r="AY305" s="140" t="s">
        <v>159</v>
      </c>
    </row>
    <row r="306" spans="2:65" s="13" customFormat="1">
      <c r="B306" s="145"/>
      <c r="D306" s="139" t="s">
        <v>170</v>
      </c>
      <c r="E306" s="146" t="s">
        <v>1</v>
      </c>
      <c r="F306" s="147" t="s">
        <v>172</v>
      </c>
      <c r="H306" s="148">
        <v>5.91</v>
      </c>
      <c r="L306" s="145"/>
      <c r="M306" s="149"/>
      <c r="T306" s="150"/>
      <c r="AT306" s="146" t="s">
        <v>170</v>
      </c>
      <c r="AU306" s="146" t="s">
        <v>168</v>
      </c>
      <c r="AV306" s="13" t="s">
        <v>167</v>
      </c>
      <c r="AW306" s="13" t="s">
        <v>29</v>
      </c>
      <c r="AX306" s="13" t="s">
        <v>78</v>
      </c>
      <c r="AY306" s="146" t="s">
        <v>159</v>
      </c>
    </row>
    <row r="307" spans="2:65" s="1" customFormat="1" ht="24.2" customHeight="1">
      <c r="B307" s="124"/>
      <c r="C307" s="125" t="s">
        <v>416</v>
      </c>
      <c r="D307" s="125" t="s">
        <v>163</v>
      </c>
      <c r="E307" s="126" t="s">
        <v>417</v>
      </c>
      <c r="F307" s="127" t="s">
        <v>418</v>
      </c>
      <c r="G307" s="128" t="s">
        <v>203</v>
      </c>
      <c r="H307" s="129">
        <v>1.9</v>
      </c>
      <c r="I307" s="130">
        <v>0</v>
      </c>
      <c r="J307" s="130">
        <f>ROUND(I307*H307,2)</f>
        <v>0</v>
      </c>
      <c r="K307" s="131"/>
      <c r="L307" s="28"/>
      <c r="M307" s="132" t="s">
        <v>1</v>
      </c>
      <c r="N307" s="133" t="s">
        <v>39</v>
      </c>
      <c r="O307" s="134">
        <v>0.56999999999999995</v>
      </c>
      <c r="P307" s="134">
        <f>O307*H307</f>
        <v>1.083</v>
      </c>
      <c r="Q307" s="134">
        <v>3.5200000000000002E-2</v>
      </c>
      <c r="R307" s="134">
        <f>Q307*H307</f>
        <v>6.6879999999999995E-2</v>
      </c>
      <c r="S307" s="134">
        <v>0</v>
      </c>
      <c r="T307" s="135">
        <f>S307*H307</f>
        <v>0</v>
      </c>
      <c r="AR307" s="136" t="s">
        <v>167</v>
      </c>
      <c r="AT307" s="136" t="s">
        <v>163</v>
      </c>
      <c r="AU307" s="136" t="s">
        <v>168</v>
      </c>
      <c r="AY307" s="16" t="s">
        <v>159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83</v>
      </c>
      <c r="BK307" s="137">
        <f>ROUND(I307*H307,2)</f>
        <v>0</v>
      </c>
      <c r="BL307" s="16" t="s">
        <v>167</v>
      </c>
      <c r="BM307" s="136" t="s">
        <v>419</v>
      </c>
    </row>
    <row r="308" spans="2:65" s="12" customFormat="1">
      <c r="B308" s="138"/>
      <c r="D308" s="139" t="s">
        <v>170</v>
      </c>
      <c r="E308" s="140" t="s">
        <v>1</v>
      </c>
      <c r="F308" s="141" t="s">
        <v>387</v>
      </c>
      <c r="H308" s="142">
        <v>1.9</v>
      </c>
      <c r="L308" s="138"/>
      <c r="M308" s="143"/>
      <c r="T308" s="144"/>
      <c r="AT308" s="140" t="s">
        <v>170</v>
      </c>
      <c r="AU308" s="140" t="s">
        <v>168</v>
      </c>
      <c r="AV308" s="12" t="s">
        <v>83</v>
      </c>
      <c r="AW308" s="12" t="s">
        <v>29</v>
      </c>
      <c r="AX308" s="12" t="s">
        <v>78</v>
      </c>
      <c r="AY308" s="140" t="s">
        <v>159</v>
      </c>
    </row>
    <row r="309" spans="2:65" s="1" customFormat="1" ht="24.2" customHeight="1">
      <c r="B309" s="124"/>
      <c r="C309" s="125" t="s">
        <v>420</v>
      </c>
      <c r="D309" s="125" t="s">
        <v>163</v>
      </c>
      <c r="E309" s="126" t="s">
        <v>421</v>
      </c>
      <c r="F309" s="127" t="s">
        <v>422</v>
      </c>
      <c r="G309" s="128" t="s">
        <v>203</v>
      </c>
      <c r="H309" s="129">
        <v>2.1</v>
      </c>
      <c r="I309" s="130">
        <v>0</v>
      </c>
      <c r="J309" s="130">
        <f>ROUND(I309*H309,2)</f>
        <v>0</v>
      </c>
      <c r="K309" s="131"/>
      <c r="L309" s="28"/>
      <c r="M309" s="132" t="s">
        <v>1</v>
      </c>
      <c r="N309" s="133" t="s">
        <v>39</v>
      </c>
      <c r="O309" s="134">
        <v>0.36199999999999999</v>
      </c>
      <c r="P309" s="134">
        <f>O309*H309</f>
        <v>0.76019999999999999</v>
      </c>
      <c r="Q309" s="134">
        <v>2.7900000000000001E-2</v>
      </c>
      <c r="R309" s="134">
        <f>Q309*H309</f>
        <v>5.8590000000000003E-2</v>
      </c>
      <c r="S309" s="134">
        <v>0</v>
      </c>
      <c r="T309" s="135">
        <f>S309*H309</f>
        <v>0</v>
      </c>
      <c r="AR309" s="136" t="s">
        <v>167</v>
      </c>
      <c r="AT309" s="136" t="s">
        <v>163</v>
      </c>
      <c r="AU309" s="136" t="s">
        <v>168</v>
      </c>
      <c r="AY309" s="16" t="s">
        <v>159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83</v>
      </c>
      <c r="BK309" s="137">
        <f>ROUND(I309*H309,2)</f>
        <v>0</v>
      </c>
      <c r="BL309" s="16" t="s">
        <v>167</v>
      </c>
      <c r="BM309" s="136" t="s">
        <v>423</v>
      </c>
    </row>
    <row r="310" spans="2:65" s="12" customFormat="1">
      <c r="B310" s="138"/>
      <c r="D310" s="139" t="s">
        <v>170</v>
      </c>
      <c r="E310" s="140" t="s">
        <v>1</v>
      </c>
      <c r="F310" s="141" t="s">
        <v>424</v>
      </c>
      <c r="H310" s="142">
        <v>2.1</v>
      </c>
      <c r="L310" s="138"/>
      <c r="M310" s="143"/>
      <c r="T310" s="144"/>
      <c r="AT310" s="140" t="s">
        <v>170</v>
      </c>
      <c r="AU310" s="140" t="s">
        <v>168</v>
      </c>
      <c r="AV310" s="12" t="s">
        <v>83</v>
      </c>
      <c r="AW310" s="12" t="s">
        <v>29</v>
      </c>
      <c r="AX310" s="12" t="s">
        <v>78</v>
      </c>
      <c r="AY310" s="140" t="s">
        <v>159</v>
      </c>
    </row>
    <row r="311" spans="2:65" s="1" customFormat="1" ht="21.75" customHeight="1">
      <c r="B311" s="124"/>
      <c r="C311" s="125" t="s">
        <v>425</v>
      </c>
      <c r="D311" s="125" t="s">
        <v>163</v>
      </c>
      <c r="E311" s="126" t="s">
        <v>426</v>
      </c>
      <c r="F311" s="127" t="s">
        <v>427</v>
      </c>
      <c r="G311" s="128" t="s">
        <v>203</v>
      </c>
      <c r="H311" s="129">
        <v>4.62</v>
      </c>
      <c r="I311" s="130">
        <v>0</v>
      </c>
      <c r="J311" s="130">
        <f>ROUND(I311*H311,2)</f>
        <v>0</v>
      </c>
      <c r="K311" s="131"/>
      <c r="L311" s="28"/>
      <c r="M311" s="132" t="s">
        <v>1</v>
      </c>
      <c r="N311" s="133" t="s">
        <v>39</v>
      </c>
      <c r="O311" s="134">
        <v>0.04</v>
      </c>
      <c r="P311" s="134">
        <f>O311*H311</f>
        <v>0.18480000000000002</v>
      </c>
      <c r="Q311" s="134">
        <v>2.0000000000000002E-5</v>
      </c>
      <c r="R311" s="134">
        <f>Q311*H311</f>
        <v>9.240000000000001E-5</v>
      </c>
      <c r="S311" s="134">
        <v>1.0000000000000001E-5</v>
      </c>
      <c r="T311" s="135">
        <f>S311*H311</f>
        <v>4.6200000000000005E-5</v>
      </c>
      <c r="AR311" s="136" t="s">
        <v>167</v>
      </c>
      <c r="AT311" s="136" t="s">
        <v>163</v>
      </c>
      <c r="AU311" s="136" t="s">
        <v>168</v>
      </c>
      <c r="AY311" s="16" t="s">
        <v>159</v>
      </c>
      <c r="BE311" s="137">
        <f>IF(N311="základní",J311,0)</f>
        <v>0</v>
      </c>
      <c r="BF311" s="137">
        <f>IF(N311="snížená",J311,0)</f>
        <v>0</v>
      </c>
      <c r="BG311" s="137">
        <f>IF(N311="zákl. přenesená",J311,0)</f>
        <v>0</v>
      </c>
      <c r="BH311" s="137">
        <f>IF(N311="sníž. přenesená",J311,0)</f>
        <v>0</v>
      </c>
      <c r="BI311" s="137">
        <f>IF(N311="nulová",J311,0)</f>
        <v>0</v>
      </c>
      <c r="BJ311" s="16" t="s">
        <v>83</v>
      </c>
      <c r="BK311" s="137">
        <f>ROUND(I311*H311,2)</f>
        <v>0</v>
      </c>
      <c r="BL311" s="16" t="s">
        <v>167</v>
      </c>
      <c r="BM311" s="136" t="s">
        <v>428</v>
      </c>
    </row>
    <row r="312" spans="2:65" s="12" customFormat="1">
      <c r="B312" s="138"/>
      <c r="D312" s="139" t="s">
        <v>170</v>
      </c>
      <c r="E312" s="140" t="s">
        <v>1</v>
      </c>
      <c r="F312" s="141" t="s">
        <v>429</v>
      </c>
      <c r="H312" s="142">
        <v>4.62</v>
      </c>
      <c r="L312" s="138"/>
      <c r="M312" s="143"/>
      <c r="T312" s="144"/>
      <c r="AT312" s="140" t="s">
        <v>170</v>
      </c>
      <c r="AU312" s="140" t="s">
        <v>168</v>
      </c>
      <c r="AV312" s="12" t="s">
        <v>83</v>
      </c>
      <c r="AW312" s="12" t="s">
        <v>29</v>
      </c>
      <c r="AX312" s="12" t="s">
        <v>78</v>
      </c>
      <c r="AY312" s="140" t="s">
        <v>159</v>
      </c>
    </row>
    <row r="313" spans="2:65" s="1" customFormat="1" ht="16.5" customHeight="1">
      <c r="B313" s="124"/>
      <c r="C313" s="125" t="s">
        <v>430</v>
      </c>
      <c r="D313" s="125" t="s">
        <v>163</v>
      </c>
      <c r="E313" s="126" t="s">
        <v>431</v>
      </c>
      <c r="F313" s="127" t="s">
        <v>432</v>
      </c>
      <c r="G313" s="128" t="s">
        <v>203</v>
      </c>
      <c r="H313" s="129">
        <v>23.12</v>
      </c>
      <c r="I313" s="130">
        <v>0</v>
      </c>
      <c r="J313" s="130">
        <f>ROUND(I313*H313,2)</f>
        <v>0</v>
      </c>
      <c r="K313" s="131"/>
      <c r="L313" s="28"/>
      <c r="M313" s="132" t="s">
        <v>1</v>
      </c>
      <c r="N313" s="133" t="s">
        <v>39</v>
      </c>
      <c r="O313" s="134">
        <v>0.14000000000000001</v>
      </c>
      <c r="P313" s="134">
        <f>O313*H313</f>
        <v>3.2368000000000006</v>
      </c>
      <c r="Q313" s="134">
        <v>0</v>
      </c>
      <c r="R313" s="134">
        <f>Q313*H313</f>
        <v>0</v>
      </c>
      <c r="S313" s="134">
        <v>0</v>
      </c>
      <c r="T313" s="135">
        <f>S313*H313</f>
        <v>0</v>
      </c>
      <c r="AR313" s="136" t="s">
        <v>167</v>
      </c>
      <c r="AT313" s="136" t="s">
        <v>163</v>
      </c>
      <c r="AU313" s="136" t="s">
        <v>168</v>
      </c>
      <c r="AY313" s="16" t="s">
        <v>159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83</v>
      </c>
      <c r="BK313" s="137">
        <f>ROUND(I313*H313,2)</f>
        <v>0</v>
      </c>
      <c r="BL313" s="16" t="s">
        <v>167</v>
      </c>
      <c r="BM313" s="136" t="s">
        <v>433</v>
      </c>
    </row>
    <row r="314" spans="2:65" s="12" customFormat="1">
      <c r="B314" s="138"/>
      <c r="D314" s="139" t="s">
        <v>170</v>
      </c>
      <c r="E314" s="140" t="s">
        <v>1</v>
      </c>
      <c r="F314" s="141" t="s">
        <v>434</v>
      </c>
      <c r="H314" s="142">
        <v>12.6</v>
      </c>
      <c r="L314" s="138"/>
      <c r="M314" s="143"/>
      <c r="T314" s="144"/>
      <c r="AT314" s="140" t="s">
        <v>170</v>
      </c>
      <c r="AU314" s="140" t="s">
        <v>168</v>
      </c>
      <c r="AV314" s="12" t="s">
        <v>83</v>
      </c>
      <c r="AW314" s="12" t="s">
        <v>29</v>
      </c>
      <c r="AX314" s="12" t="s">
        <v>73</v>
      </c>
      <c r="AY314" s="140" t="s">
        <v>159</v>
      </c>
    </row>
    <row r="315" spans="2:65" s="12" customFormat="1">
      <c r="B315" s="138"/>
      <c r="D315" s="139" t="s">
        <v>170</v>
      </c>
      <c r="E315" s="140" t="s">
        <v>1</v>
      </c>
      <c r="F315" s="141" t="s">
        <v>435</v>
      </c>
      <c r="H315" s="142">
        <v>2.31</v>
      </c>
      <c r="L315" s="138"/>
      <c r="M315" s="143"/>
      <c r="T315" s="144"/>
      <c r="AT315" s="140" t="s">
        <v>170</v>
      </c>
      <c r="AU315" s="140" t="s">
        <v>168</v>
      </c>
      <c r="AV315" s="12" t="s">
        <v>83</v>
      </c>
      <c r="AW315" s="12" t="s">
        <v>29</v>
      </c>
      <c r="AX315" s="12" t="s">
        <v>73</v>
      </c>
      <c r="AY315" s="140" t="s">
        <v>159</v>
      </c>
    </row>
    <row r="316" spans="2:65" s="12" customFormat="1">
      <c r="B316" s="138"/>
      <c r="D316" s="139" t="s">
        <v>170</v>
      </c>
      <c r="E316" s="140" t="s">
        <v>1</v>
      </c>
      <c r="F316" s="141" t="s">
        <v>436</v>
      </c>
      <c r="H316" s="142">
        <v>0.53</v>
      </c>
      <c r="L316" s="138"/>
      <c r="M316" s="143"/>
      <c r="T316" s="144"/>
      <c r="AT316" s="140" t="s">
        <v>170</v>
      </c>
      <c r="AU316" s="140" t="s">
        <v>168</v>
      </c>
      <c r="AV316" s="12" t="s">
        <v>83</v>
      </c>
      <c r="AW316" s="12" t="s">
        <v>29</v>
      </c>
      <c r="AX316" s="12" t="s">
        <v>73</v>
      </c>
      <c r="AY316" s="140" t="s">
        <v>159</v>
      </c>
    </row>
    <row r="317" spans="2:65" s="12" customFormat="1">
      <c r="B317" s="138"/>
      <c r="D317" s="139" t="s">
        <v>170</v>
      </c>
      <c r="E317" s="140" t="s">
        <v>1</v>
      </c>
      <c r="F317" s="141" t="s">
        <v>437</v>
      </c>
      <c r="H317" s="142">
        <v>5.78</v>
      </c>
      <c r="L317" s="138"/>
      <c r="M317" s="143"/>
      <c r="T317" s="144"/>
      <c r="AT317" s="140" t="s">
        <v>170</v>
      </c>
      <c r="AU317" s="140" t="s">
        <v>168</v>
      </c>
      <c r="AV317" s="12" t="s">
        <v>83</v>
      </c>
      <c r="AW317" s="12" t="s">
        <v>29</v>
      </c>
      <c r="AX317" s="12" t="s">
        <v>73</v>
      </c>
      <c r="AY317" s="140" t="s">
        <v>159</v>
      </c>
    </row>
    <row r="318" spans="2:65" s="12" customFormat="1">
      <c r="B318" s="138"/>
      <c r="D318" s="139" t="s">
        <v>170</v>
      </c>
      <c r="E318" s="140" t="s">
        <v>1</v>
      </c>
      <c r="F318" s="141" t="s">
        <v>383</v>
      </c>
      <c r="H318" s="142">
        <v>1.9</v>
      </c>
      <c r="L318" s="138"/>
      <c r="M318" s="143"/>
      <c r="T318" s="144"/>
      <c r="AT318" s="140" t="s">
        <v>170</v>
      </c>
      <c r="AU318" s="140" t="s">
        <v>168</v>
      </c>
      <c r="AV318" s="12" t="s">
        <v>83</v>
      </c>
      <c r="AW318" s="12" t="s">
        <v>29</v>
      </c>
      <c r="AX318" s="12" t="s">
        <v>73</v>
      </c>
      <c r="AY318" s="140" t="s">
        <v>159</v>
      </c>
    </row>
    <row r="319" spans="2:65" s="13" customFormat="1">
      <c r="B319" s="145"/>
      <c r="D319" s="139" t="s">
        <v>170</v>
      </c>
      <c r="E319" s="146" t="s">
        <v>1</v>
      </c>
      <c r="F319" s="147" t="s">
        <v>172</v>
      </c>
      <c r="H319" s="148">
        <v>23.12</v>
      </c>
      <c r="L319" s="145"/>
      <c r="M319" s="149"/>
      <c r="T319" s="150"/>
      <c r="AT319" s="146" t="s">
        <v>170</v>
      </c>
      <c r="AU319" s="146" t="s">
        <v>168</v>
      </c>
      <c r="AV319" s="13" t="s">
        <v>167</v>
      </c>
      <c r="AW319" s="13" t="s">
        <v>29</v>
      </c>
      <c r="AX319" s="13" t="s">
        <v>78</v>
      </c>
      <c r="AY319" s="146" t="s">
        <v>159</v>
      </c>
    </row>
    <row r="320" spans="2:65" s="11" customFormat="1" ht="20.85" customHeight="1">
      <c r="B320" s="113"/>
      <c r="D320" s="114" t="s">
        <v>72</v>
      </c>
      <c r="E320" s="122" t="s">
        <v>438</v>
      </c>
      <c r="F320" s="122" t="s">
        <v>439</v>
      </c>
      <c r="J320" s="123">
        <f>BK320</f>
        <v>0</v>
      </c>
      <c r="L320" s="113"/>
      <c r="M320" s="117"/>
      <c r="P320" s="118">
        <f>SUM(P321:P336)</f>
        <v>7.7528160000000002</v>
      </c>
      <c r="R320" s="118">
        <f>SUM(R321:R336)</f>
        <v>2.00549205</v>
      </c>
      <c r="T320" s="119">
        <f>SUM(T321:T336)</f>
        <v>0</v>
      </c>
      <c r="AR320" s="114" t="s">
        <v>78</v>
      </c>
      <c r="AT320" s="120" t="s">
        <v>72</v>
      </c>
      <c r="AU320" s="120" t="s">
        <v>83</v>
      </c>
      <c r="AY320" s="114" t="s">
        <v>159</v>
      </c>
      <c r="BK320" s="121">
        <f>SUM(BK321:BK336)</f>
        <v>0</v>
      </c>
    </row>
    <row r="321" spans="2:65" s="1" customFormat="1" ht="24.2" customHeight="1">
      <c r="B321" s="124"/>
      <c r="C321" s="125" t="s">
        <v>440</v>
      </c>
      <c r="D321" s="125" t="s">
        <v>163</v>
      </c>
      <c r="E321" s="126" t="s">
        <v>441</v>
      </c>
      <c r="F321" s="127" t="s">
        <v>442</v>
      </c>
      <c r="G321" s="128" t="s">
        <v>166</v>
      </c>
      <c r="H321" s="129">
        <v>0.115</v>
      </c>
      <c r="I321" s="130">
        <v>0</v>
      </c>
      <c r="J321" s="130">
        <f>ROUND(I321*H321,2)</f>
        <v>0</v>
      </c>
      <c r="K321" s="131"/>
      <c r="L321" s="28"/>
      <c r="M321" s="132" t="s">
        <v>1</v>
      </c>
      <c r="N321" s="133" t="s">
        <v>39</v>
      </c>
      <c r="O321" s="134">
        <v>4.66</v>
      </c>
      <c r="P321" s="134">
        <f>O321*H321</f>
        <v>0.53590000000000004</v>
      </c>
      <c r="Q321" s="134">
        <v>2.5018699999999998</v>
      </c>
      <c r="R321" s="134">
        <f>Q321*H321</f>
        <v>0.28771504999999997</v>
      </c>
      <c r="S321" s="134">
        <v>0</v>
      </c>
      <c r="T321" s="135">
        <f>S321*H321</f>
        <v>0</v>
      </c>
      <c r="AR321" s="136" t="s">
        <v>167</v>
      </c>
      <c r="AT321" s="136" t="s">
        <v>163</v>
      </c>
      <c r="AU321" s="136" t="s">
        <v>168</v>
      </c>
      <c r="AY321" s="16" t="s">
        <v>159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83</v>
      </c>
      <c r="BK321" s="137">
        <f>ROUND(I321*H321,2)</f>
        <v>0</v>
      </c>
      <c r="BL321" s="16" t="s">
        <v>167</v>
      </c>
      <c r="BM321" s="136" t="s">
        <v>443</v>
      </c>
    </row>
    <row r="322" spans="2:65" s="12" customFormat="1" ht="22.5">
      <c r="B322" s="138"/>
      <c r="D322" s="139" t="s">
        <v>170</v>
      </c>
      <c r="E322" s="140" t="s">
        <v>1</v>
      </c>
      <c r="F322" s="141" t="s">
        <v>444</v>
      </c>
      <c r="H322" s="142">
        <v>3.2000000000000001E-2</v>
      </c>
      <c r="L322" s="138"/>
      <c r="M322" s="143"/>
      <c r="T322" s="144"/>
      <c r="AT322" s="140" t="s">
        <v>170</v>
      </c>
      <c r="AU322" s="140" t="s">
        <v>168</v>
      </c>
      <c r="AV322" s="12" t="s">
        <v>83</v>
      </c>
      <c r="AW322" s="12" t="s">
        <v>29</v>
      </c>
      <c r="AX322" s="12" t="s">
        <v>73</v>
      </c>
      <c r="AY322" s="140" t="s">
        <v>159</v>
      </c>
    </row>
    <row r="323" spans="2:65" s="12" customFormat="1" ht="22.5">
      <c r="B323" s="138"/>
      <c r="D323" s="139" t="s">
        <v>170</v>
      </c>
      <c r="E323" s="140" t="s">
        <v>1</v>
      </c>
      <c r="F323" s="141" t="s">
        <v>445</v>
      </c>
      <c r="H323" s="142">
        <v>8.3000000000000004E-2</v>
      </c>
      <c r="L323" s="138"/>
      <c r="M323" s="143"/>
      <c r="T323" s="144"/>
      <c r="AT323" s="140" t="s">
        <v>170</v>
      </c>
      <c r="AU323" s="140" t="s">
        <v>168</v>
      </c>
      <c r="AV323" s="12" t="s">
        <v>83</v>
      </c>
      <c r="AW323" s="12" t="s">
        <v>29</v>
      </c>
      <c r="AX323" s="12" t="s">
        <v>73</v>
      </c>
      <c r="AY323" s="140" t="s">
        <v>159</v>
      </c>
    </row>
    <row r="324" spans="2:65" s="13" customFormat="1">
      <c r="B324" s="145"/>
      <c r="D324" s="139" t="s">
        <v>170</v>
      </c>
      <c r="E324" s="146" t="s">
        <v>1</v>
      </c>
      <c r="F324" s="147" t="s">
        <v>172</v>
      </c>
      <c r="H324" s="148">
        <v>0.115</v>
      </c>
      <c r="L324" s="145"/>
      <c r="M324" s="149"/>
      <c r="T324" s="150"/>
      <c r="AT324" s="146" t="s">
        <v>170</v>
      </c>
      <c r="AU324" s="146" t="s">
        <v>168</v>
      </c>
      <c r="AV324" s="13" t="s">
        <v>167</v>
      </c>
      <c r="AW324" s="13" t="s">
        <v>29</v>
      </c>
      <c r="AX324" s="13" t="s">
        <v>78</v>
      </c>
      <c r="AY324" s="146" t="s">
        <v>159</v>
      </c>
    </row>
    <row r="325" spans="2:65" s="1" customFormat="1" ht="16.5" customHeight="1">
      <c r="B325" s="124"/>
      <c r="C325" s="125" t="s">
        <v>446</v>
      </c>
      <c r="D325" s="125" t="s">
        <v>163</v>
      </c>
      <c r="E325" s="126" t="s">
        <v>447</v>
      </c>
      <c r="F325" s="127" t="s">
        <v>448</v>
      </c>
      <c r="G325" s="128" t="s">
        <v>203</v>
      </c>
      <c r="H325" s="129">
        <v>5.0999999999999996</v>
      </c>
      <c r="I325" s="130">
        <v>0</v>
      </c>
      <c r="J325" s="130">
        <f>ROUND(I325*H325,2)</f>
        <v>0</v>
      </c>
      <c r="K325" s="131"/>
      <c r="L325" s="28"/>
      <c r="M325" s="132" t="s">
        <v>1</v>
      </c>
      <c r="N325" s="133" t="s">
        <v>39</v>
      </c>
      <c r="O325" s="134">
        <v>0.44</v>
      </c>
      <c r="P325" s="134">
        <f>O325*H325</f>
        <v>2.2439999999999998</v>
      </c>
      <c r="Q325" s="134">
        <v>1.6070000000000001E-2</v>
      </c>
      <c r="R325" s="134">
        <f>Q325*H325</f>
        <v>8.1957000000000002E-2</v>
      </c>
      <c r="S325" s="134">
        <v>0</v>
      </c>
      <c r="T325" s="135">
        <f>S325*H325</f>
        <v>0</v>
      </c>
      <c r="AR325" s="136" t="s">
        <v>167</v>
      </c>
      <c r="AT325" s="136" t="s">
        <v>163</v>
      </c>
      <c r="AU325" s="136" t="s">
        <v>168</v>
      </c>
      <c r="AY325" s="16" t="s">
        <v>159</v>
      </c>
      <c r="BE325" s="137">
        <f>IF(N325="základní",J325,0)</f>
        <v>0</v>
      </c>
      <c r="BF325" s="137">
        <f>IF(N325="snížená",J325,0)</f>
        <v>0</v>
      </c>
      <c r="BG325" s="137">
        <f>IF(N325="zákl. přenesená",J325,0)</f>
        <v>0</v>
      </c>
      <c r="BH325" s="137">
        <f>IF(N325="sníž. přenesená",J325,0)</f>
        <v>0</v>
      </c>
      <c r="BI325" s="137">
        <f>IF(N325="nulová",J325,0)</f>
        <v>0</v>
      </c>
      <c r="BJ325" s="16" t="s">
        <v>83</v>
      </c>
      <c r="BK325" s="137">
        <f>ROUND(I325*H325,2)</f>
        <v>0</v>
      </c>
      <c r="BL325" s="16" t="s">
        <v>167</v>
      </c>
      <c r="BM325" s="136" t="s">
        <v>449</v>
      </c>
    </row>
    <row r="326" spans="2:65" s="12" customFormat="1">
      <c r="B326" s="138"/>
      <c r="D326" s="139" t="s">
        <v>170</v>
      </c>
      <c r="E326" s="140" t="s">
        <v>1</v>
      </c>
      <c r="F326" s="141" t="s">
        <v>450</v>
      </c>
      <c r="H326" s="142">
        <v>5.0999999999999996</v>
      </c>
      <c r="L326" s="138"/>
      <c r="M326" s="143"/>
      <c r="T326" s="144"/>
      <c r="AT326" s="140" t="s">
        <v>170</v>
      </c>
      <c r="AU326" s="140" t="s">
        <v>168</v>
      </c>
      <c r="AV326" s="12" t="s">
        <v>83</v>
      </c>
      <c r="AW326" s="12" t="s">
        <v>29</v>
      </c>
      <c r="AX326" s="12" t="s">
        <v>78</v>
      </c>
      <c r="AY326" s="140" t="s">
        <v>159</v>
      </c>
    </row>
    <row r="327" spans="2:65" s="1" customFormat="1" ht="16.5" customHeight="1">
      <c r="B327" s="124"/>
      <c r="C327" s="125" t="s">
        <v>451</v>
      </c>
      <c r="D327" s="125" t="s">
        <v>163</v>
      </c>
      <c r="E327" s="126" t="s">
        <v>452</v>
      </c>
      <c r="F327" s="127" t="s">
        <v>453</v>
      </c>
      <c r="G327" s="128" t="s">
        <v>203</v>
      </c>
      <c r="H327" s="129">
        <v>5.0999999999999996</v>
      </c>
      <c r="I327" s="130">
        <v>0</v>
      </c>
      <c r="J327" s="130">
        <f>ROUND(I327*H327,2)</f>
        <v>0</v>
      </c>
      <c r="K327" s="131"/>
      <c r="L327" s="28"/>
      <c r="M327" s="132" t="s">
        <v>1</v>
      </c>
      <c r="N327" s="133" t="s">
        <v>39</v>
      </c>
      <c r="O327" s="134">
        <v>0.24</v>
      </c>
      <c r="P327" s="134">
        <f>O327*H327</f>
        <v>1.224</v>
      </c>
      <c r="Q327" s="134">
        <v>0</v>
      </c>
      <c r="R327" s="134">
        <f>Q327*H327</f>
        <v>0</v>
      </c>
      <c r="S327" s="134">
        <v>0</v>
      </c>
      <c r="T327" s="135">
        <f>S327*H327</f>
        <v>0</v>
      </c>
      <c r="AR327" s="136" t="s">
        <v>167</v>
      </c>
      <c r="AT327" s="136" t="s">
        <v>163</v>
      </c>
      <c r="AU327" s="136" t="s">
        <v>168</v>
      </c>
      <c r="AY327" s="16" t="s">
        <v>159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6" t="s">
        <v>83</v>
      </c>
      <c r="BK327" s="137">
        <f>ROUND(I327*H327,2)</f>
        <v>0</v>
      </c>
      <c r="BL327" s="16" t="s">
        <v>167</v>
      </c>
      <c r="BM327" s="136" t="s">
        <v>454</v>
      </c>
    </row>
    <row r="328" spans="2:65" s="1" customFormat="1" ht="24.2" customHeight="1">
      <c r="B328" s="124"/>
      <c r="C328" s="125" t="s">
        <v>455</v>
      </c>
      <c r="D328" s="125" t="s">
        <v>163</v>
      </c>
      <c r="E328" s="126" t="s">
        <v>456</v>
      </c>
      <c r="F328" s="127" t="s">
        <v>457</v>
      </c>
      <c r="G328" s="128" t="s">
        <v>203</v>
      </c>
      <c r="H328" s="129">
        <v>5.4640000000000004</v>
      </c>
      <c r="I328" s="130">
        <v>0</v>
      </c>
      <c r="J328" s="130">
        <f>ROUND(I328*H328,2)</f>
        <v>0</v>
      </c>
      <c r="K328" s="131"/>
      <c r="L328" s="28"/>
      <c r="M328" s="132" t="s">
        <v>1</v>
      </c>
      <c r="N328" s="133" t="s">
        <v>39</v>
      </c>
      <c r="O328" s="134">
        <v>0.29399999999999998</v>
      </c>
      <c r="P328" s="134">
        <f>O328*H328</f>
        <v>1.6064160000000001</v>
      </c>
      <c r="Q328" s="134">
        <v>0.03</v>
      </c>
      <c r="R328" s="134">
        <f>Q328*H328</f>
        <v>0.16392000000000001</v>
      </c>
      <c r="S328" s="134">
        <v>0</v>
      </c>
      <c r="T328" s="135">
        <f>S328*H328</f>
        <v>0</v>
      </c>
      <c r="AR328" s="136" t="s">
        <v>173</v>
      </c>
      <c r="AT328" s="136" t="s">
        <v>163</v>
      </c>
      <c r="AU328" s="136" t="s">
        <v>168</v>
      </c>
      <c r="AY328" s="16" t="s">
        <v>159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83</v>
      </c>
      <c r="BK328" s="137">
        <f>ROUND(I328*H328,2)</f>
        <v>0</v>
      </c>
      <c r="BL328" s="16" t="s">
        <v>173</v>
      </c>
      <c r="BM328" s="136" t="s">
        <v>458</v>
      </c>
    </row>
    <row r="329" spans="2:65" s="12" customFormat="1" ht="22.5">
      <c r="B329" s="138"/>
      <c r="D329" s="139" t="s">
        <v>170</v>
      </c>
      <c r="E329" s="140" t="s">
        <v>1</v>
      </c>
      <c r="F329" s="141" t="s">
        <v>459</v>
      </c>
      <c r="H329" s="142">
        <v>5.4640000000000004</v>
      </c>
      <c r="L329" s="138"/>
      <c r="M329" s="143"/>
      <c r="T329" s="144"/>
      <c r="AT329" s="140" t="s">
        <v>170</v>
      </c>
      <c r="AU329" s="140" t="s">
        <v>168</v>
      </c>
      <c r="AV329" s="12" t="s">
        <v>83</v>
      </c>
      <c r="AW329" s="12" t="s">
        <v>29</v>
      </c>
      <c r="AX329" s="12" t="s">
        <v>73</v>
      </c>
      <c r="AY329" s="140" t="s">
        <v>159</v>
      </c>
    </row>
    <row r="330" spans="2:65" s="13" customFormat="1">
      <c r="B330" s="145"/>
      <c r="D330" s="139" t="s">
        <v>170</v>
      </c>
      <c r="E330" s="146" t="s">
        <v>1</v>
      </c>
      <c r="F330" s="147" t="s">
        <v>172</v>
      </c>
      <c r="H330" s="148">
        <v>5.4640000000000004</v>
      </c>
      <c r="L330" s="145"/>
      <c r="M330" s="149"/>
      <c r="T330" s="150"/>
      <c r="AT330" s="146" t="s">
        <v>170</v>
      </c>
      <c r="AU330" s="146" t="s">
        <v>168</v>
      </c>
      <c r="AV330" s="13" t="s">
        <v>167</v>
      </c>
      <c r="AW330" s="13" t="s">
        <v>29</v>
      </c>
      <c r="AX330" s="13" t="s">
        <v>78</v>
      </c>
      <c r="AY330" s="146" t="s">
        <v>159</v>
      </c>
    </row>
    <row r="331" spans="2:65" s="1" customFormat="1" ht="21.75" customHeight="1">
      <c r="B331" s="124"/>
      <c r="C331" s="125" t="s">
        <v>460</v>
      </c>
      <c r="D331" s="125" t="s">
        <v>163</v>
      </c>
      <c r="E331" s="126" t="s">
        <v>461</v>
      </c>
      <c r="F331" s="127" t="s">
        <v>462</v>
      </c>
      <c r="G331" s="128" t="s">
        <v>203</v>
      </c>
      <c r="H331" s="129">
        <v>2.5</v>
      </c>
      <c r="I331" s="130">
        <v>0</v>
      </c>
      <c r="J331" s="130">
        <f>ROUND(I331*H331,2)</f>
        <v>0</v>
      </c>
      <c r="K331" s="131"/>
      <c r="L331" s="28"/>
      <c r="M331" s="132" t="s">
        <v>1</v>
      </c>
      <c r="N331" s="133" t="s">
        <v>39</v>
      </c>
      <c r="O331" s="134">
        <v>0.3</v>
      </c>
      <c r="P331" s="134">
        <f>O331*H331</f>
        <v>0.75</v>
      </c>
      <c r="Q331" s="134">
        <v>0.3674</v>
      </c>
      <c r="R331" s="134">
        <f>Q331*H331</f>
        <v>0.91849999999999998</v>
      </c>
      <c r="S331" s="134">
        <v>0</v>
      </c>
      <c r="T331" s="135">
        <f>S331*H331</f>
        <v>0</v>
      </c>
      <c r="AR331" s="136" t="s">
        <v>167</v>
      </c>
      <c r="AT331" s="136" t="s">
        <v>163</v>
      </c>
      <c r="AU331" s="136" t="s">
        <v>168</v>
      </c>
      <c r="AY331" s="16" t="s">
        <v>159</v>
      </c>
      <c r="BE331" s="137">
        <f>IF(N331="základní",J331,0)</f>
        <v>0</v>
      </c>
      <c r="BF331" s="137">
        <f>IF(N331="snížená",J331,0)</f>
        <v>0</v>
      </c>
      <c r="BG331" s="137">
        <f>IF(N331="zákl. přenesená",J331,0)</f>
        <v>0</v>
      </c>
      <c r="BH331" s="137">
        <f>IF(N331="sníž. přenesená",J331,0)</f>
        <v>0</v>
      </c>
      <c r="BI331" s="137">
        <f>IF(N331="nulová",J331,0)</f>
        <v>0</v>
      </c>
      <c r="BJ331" s="16" t="s">
        <v>83</v>
      </c>
      <c r="BK331" s="137">
        <f>ROUND(I331*H331,2)</f>
        <v>0</v>
      </c>
      <c r="BL331" s="16" t="s">
        <v>167</v>
      </c>
      <c r="BM331" s="136" t="s">
        <v>463</v>
      </c>
    </row>
    <row r="332" spans="2:65" s="12" customFormat="1">
      <c r="B332" s="138"/>
      <c r="D332" s="139" t="s">
        <v>170</v>
      </c>
      <c r="E332" s="140" t="s">
        <v>1</v>
      </c>
      <c r="F332" s="141" t="s">
        <v>464</v>
      </c>
      <c r="H332" s="142">
        <v>2.5</v>
      </c>
      <c r="L332" s="138"/>
      <c r="M332" s="143"/>
      <c r="T332" s="144"/>
      <c r="AT332" s="140" t="s">
        <v>170</v>
      </c>
      <c r="AU332" s="140" t="s">
        <v>168</v>
      </c>
      <c r="AV332" s="12" t="s">
        <v>83</v>
      </c>
      <c r="AW332" s="12" t="s">
        <v>29</v>
      </c>
      <c r="AX332" s="12" t="s">
        <v>73</v>
      </c>
      <c r="AY332" s="140" t="s">
        <v>159</v>
      </c>
    </row>
    <row r="333" spans="2:65" s="13" customFormat="1">
      <c r="B333" s="145"/>
      <c r="D333" s="139" t="s">
        <v>170</v>
      </c>
      <c r="E333" s="146" t="s">
        <v>1</v>
      </c>
      <c r="F333" s="147" t="s">
        <v>172</v>
      </c>
      <c r="H333" s="148">
        <v>2.5</v>
      </c>
      <c r="L333" s="145"/>
      <c r="M333" s="149"/>
      <c r="T333" s="150"/>
      <c r="AT333" s="146" t="s">
        <v>170</v>
      </c>
      <c r="AU333" s="146" t="s">
        <v>168</v>
      </c>
      <c r="AV333" s="13" t="s">
        <v>167</v>
      </c>
      <c r="AW333" s="13" t="s">
        <v>29</v>
      </c>
      <c r="AX333" s="13" t="s">
        <v>78</v>
      </c>
      <c r="AY333" s="146" t="s">
        <v>159</v>
      </c>
    </row>
    <row r="334" spans="2:65" s="1" customFormat="1" ht="24.2" customHeight="1">
      <c r="B334" s="124"/>
      <c r="C334" s="125" t="s">
        <v>465</v>
      </c>
      <c r="D334" s="125" t="s">
        <v>163</v>
      </c>
      <c r="E334" s="126" t="s">
        <v>466</v>
      </c>
      <c r="F334" s="127" t="s">
        <v>467</v>
      </c>
      <c r="G334" s="128" t="s">
        <v>203</v>
      </c>
      <c r="H334" s="129">
        <v>2.5</v>
      </c>
      <c r="I334" s="130">
        <v>0</v>
      </c>
      <c r="J334" s="130">
        <f>ROUND(I334*H334,2)</f>
        <v>0</v>
      </c>
      <c r="K334" s="131"/>
      <c r="L334" s="28"/>
      <c r="M334" s="132" t="s">
        <v>1</v>
      </c>
      <c r="N334" s="133" t="s">
        <v>39</v>
      </c>
      <c r="O334" s="134">
        <v>0.55700000000000005</v>
      </c>
      <c r="P334" s="134">
        <f>O334*H334</f>
        <v>1.3925000000000001</v>
      </c>
      <c r="Q334" s="134">
        <v>0.22136</v>
      </c>
      <c r="R334" s="134">
        <f>Q334*H334</f>
        <v>0.5534</v>
      </c>
      <c r="S334" s="134">
        <v>0</v>
      </c>
      <c r="T334" s="135">
        <f>S334*H334</f>
        <v>0</v>
      </c>
      <c r="AR334" s="136" t="s">
        <v>167</v>
      </c>
      <c r="AT334" s="136" t="s">
        <v>163</v>
      </c>
      <c r="AU334" s="136" t="s">
        <v>168</v>
      </c>
      <c r="AY334" s="16" t="s">
        <v>159</v>
      </c>
      <c r="BE334" s="137">
        <f>IF(N334="základní",J334,0)</f>
        <v>0</v>
      </c>
      <c r="BF334" s="137">
        <f>IF(N334="snížená",J334,0)</f>
        <v>0</v>
      </c>
      <c r="BG334" s="137">
        <f>IF(N334="zákl. přenesená",J334,0)</f>
        <v>0</v>
      </c>
      <c r="BH334" s="137">
        <f>IF(N334="sníž. přenesená",J334,0)</f>
        <v>0</v>
      </c>
      <c r="BI334" s="137">
        <f>IF(N334="nulová",J334,0)</f>
        <v>0</v>
      </c>
      <c r="BJ334" s="16" t="s">
        <v>83</v>
      </c>
      <c r="BK334" s="137">
        <f>ROUND(I334*H334,2)</f>
        <v>0</v>
      </c>
      <c r="BL334" s="16" t="s">
        <v>167</v>
      </c>
      <c r="BM334" s="136" t="s">
        <v>468</v>
      </c>
    </row>
    <row r="335" spans="2:65" s="12" customFormat="1">
      <c r="B335" s="138"/>
      <c r="D335" s="139" t="s">
        <v>170</v>
      </c>
      <c r="E335" s="140" t="s">
        <v>1</v>
      </c>
      <c r="F335" s="141" t="s">
        <v>469</v>
      </c>
      <c r="H335" s="142">
        <v>2.5</v>
      </c>
      <c r="L335" s="138"/>
      <c r="M335" s="143"/>
      <c r="T335" s="144"/>
      <c r="AT335" s="140" t="s">
        <v>170</v>
      </c>
      <c r="AU335" s="140" t="s">
        <v>168</v>
      </c>
      <c r="AV335" s="12" t="s">
        <v>83</v>
      </c>
      <c r="AW335" s="12" t="s">
        <v>29</v>
      </c>
      <c r="AX335" s="12" t="s">
        <v>73</v>
      </c>
      <c r="AY335" s="140" t="s">
        <v>159</v>
      </c>
    </row>
    <row r="336" spans="2:65" s="13" customFormat="1">
      <c r="B336" s="145"/>
      <c r="D336" s="139" t="s">
        <v>170</v>
      </c>
      <c r="E336" s="146" t="s">
        <v>1</v>
      </c>
      <c r="F336" s="147" t="s">
        <v>172</v>
      </c>
      <c r="H336" s="148">
        <v>2.5</v>
      </c>
      <c r="L336" s="145"/>
      <c r="M336" s="149"/>
      <c r="T336" s="150"/>
      <c r="AT336" s="146" t="s">
        <v>170</v>
      </c>
      <c r="AU336" s="146" t="s">
        <v>168</v>
      </c>
      <c r="AV336" s="13" t="s">
        <v>167</v>
      </c>
      <c r="AW336" s="13" t="s">
        <v>29</v>
      </c>
      <c r="AX336" s="13" t="s">
        <v>78</v>
      </c>
      <c r="AY336" s="146" t="s">
        <v>159</v>
      </c>
    </row>
    <row r="337" spans="2:65" s="11" customFormat="1" ht="20.85" customHeight="1">
      <c r="B337" s="113"/>
      <c r="D337" s="114" t="s">
        <v>72</v>
      </c>
      <c r="E337" s="122" t="s">
        <v>470</v>
      </c>
      <c r="F337" s="122" t="s">
        <v>471</v>
      </c>
      <c r="J337" s="123">
        <f>BK337</f>
        <v>0</v>
      </c>
      <c r="L337" s="113"/>
      <c r="M337" s="117"/>
      <c r="P337" s="118">
        <f>SUM(P338:P345)</f>
        <v>1.92</v>
      </c>
      <c r="R337" s="118">
        <f>SUM(R338:R345)</f>
        <v>3.0380000000000001E-2</v>
      </c>
      <c r="T337" s="119">
        <f>SUM(T338:T345)</f>
        <v>0</v>
      </c>
      <c r="AR337" s="114" t="s">
        <v>78</v>
      </c>
      <c r="AT337" s="120" t="s">
        <v>72</v>
      </c>
      <c r="AU337" s="120" t="s">
        <v>83</v>
      </c>
      <c r="AY337" s="114" t="s">
        <v>159</v>
      </c>
      <c r="BK337" s="121">
        <f>SUM(BK338:BK345)</f>
        <v>0</v>
      </c>
    </row>
    <row r="338" spans="2:65" s="1" customFormat="1" ht="24.2" customHeight="1">
      <c r="B338" s="124"/>
      <c r="C338" s="125" t="s">
        <v>303</v>
      </c>
      <c r="D338" s="125" t="s">
        <v>163</v>
      </c>
      <c r="E338" s="126" t="s">
        <v>472</v>
      </c>
      <c r="F338" s="127" t="s">
        <v>473</v>
      </c>
      <c r="G338" s="128" t="s">
        <v>247</v>
      </c>
      <c r="H338" s="129">
        <v>1</v>
      </c>
      <c r="I338" s="130">
        <v>0</v>
      </c>
      <c r="J338" s="130">
        <f>ROUND(I338*H338,2)</f>
        <v>0</v>
      </c>
      <c r="K338" s="131"/>
      <c r="L338" s="28"/>
      <c r="M338" s="132" t="s">
        <v>1</v>
      </c>
      <c r="N338" s="133" t="s">
        <v>39</v>
      </c>
      <c r="O338" s="134">
        <v>1.76</v>
      </c>
      <c r="P338" s="134">
        <f>O338*H338</f>
        <v>1.76</v>
      </c>
      <c r="Q338" s="134">
        <v>1.7770000000000001E-2</v>
      </c>
      <c r="R338" s="134">
        <f>Q338*H338</f>
        <v>1.7770000000000001E-2</v>
      </c>
      <c r="S338" s="134">
        <v>0</v>
      </c>
      <c r="T338" s="135">
        <f>S338*H338</f>
        <v>0</v>
      </c>
      <c r="AR338" s="136" t="s">
        <v>167</v>
      </c>
      <c r="AT338" s="136" t="s">
        <v>163</v>
      </c>
      <c r="AU338" s="136" t="s">
        <v>168</v>
      </c>
      <c r="AY338" s="16" t="s">
        <v>159</v>
      </c>
      <c r="BE338" s="137">
        <f>IF(N338="základní",J338,0)</f>
        <v>0</v>
      </c>
      <c r="BF338" s="137">
        <f>IF(N338="snížená",J338,0)</f>
        <v>0</v>
      </c>
      <c r="BG338" s="137">
        <f>IF(N338="zákl. přenesená",J338,0)</f>
        <v>0</v>
      </c>
      <c r="BH338" s="137">
        <f>IF(N338="sníž. přenesená",J338,0)</f>
        <v>0</v>
      </c>
      <c r="BI338" s="137">
        <f>IF(N338="nulová",J338,0)</f>
        <v>0</v>
      </c>
      <c r="BJ338" s="16" t="s">
        <v>83</v>
      </c>
      <c r="BK338" s="137">
        <f>ROUND(I338*H338,2)</f>
        <v>0</v>
      </c>
      <c r="BL338" s="16" t="s">
        <v>167</v>
      </c>
      <c r="BM338" s="136" t="s">
        <v>474</v>
      </c>
    </row>
    <row r="339" spans="2:65" s="12" customFormat="1">
      <c r="B339" s="138"/>
      <c r="D339" s="139" t="s">
        <v>170</v>
      </c>
      <c r="E339" s="140" t="s">
        <v>1</v>
      </c>
      <c r="F339" s="141" t="s">
        <v>475</v>
      </c>
      <c r="H339" s="142">
        <v>1</v>
      </c>
      <c r="L339" s="138"/>
      <c r="M339" s="143"/>
      <c r="T339" s="144"/>
      <c r="AT339" s="140" t="s">
        <v>170</v>
      </c>
      <c r="AU339" s="140" t="s">
        <v>168</v>
      </c>
      <c r="AV339" s="12" t="s">
        <v>83</v>
      </c>
      <c r="AW339" s="12" t="s">
        <v>29</v>
      </c>
      <c r="AX339" s="12" t="s">
        <v>78</v>
      </c>
      <c r="AY339" s="140" t="s">
        <v>159</v>
      </c>
    </row>
    <row r="340" spans="2:65" s="1" customFormat="1" ht="24.2" customHeight="1">
      <c r="B340" s="124"/>
      <c r="C340" s="151" t="s">
        <v>310</v>
      </c>
      <c r="D340" s="151" t="s">
        <v>207</v>
      </c>
      <c r="E340" s="152" t="s">
        <v>476</v>
      </c>
      <c r="F340" s="153" t="s">
        <v>477</v>
      </c>
      <c r="G340" s="154" t="s">
        <v>247</v>
      </c>
      <c r="H340" s="155">
        <v>1</v>
      </c>
      <c r="I340" s="156">
        <v>0</v>
      </c>
      <c r="J340" s="156">
        <f>ROUND(I340*H340,2)</f>
        <v>0</v>
      </c>
      <c r="K340" s="157"/>
      <c r="L340" s="158"/>
      <c r="M340" s="159" t="s">
        <v>1</v>
      </c>
      <c r="N340" s="160" t="s">
        <v>39</v>
      </c>
      <c r="O340" s="134">
        <v>0</v>
      </c>
      <c r="P340" s="134">
        <f>O340*H340</f>
        <v>0</v>
      </c>
      <c r="Q340" s="134">
        <v>1.2489999999999999E-2</v>
      </c>
      <c r="R340" s="134">
        <f>Q340*H340</f>
        <v>1.2489999999999999E-2</v>
      </c>
      <c r="S340" s="134">
        <v>0</v>
      </c>
      <c r="T340" s="135">
        <f>S340*H340</f>
        <v>0</v>
      </c>
      <c r="AR340" s="136" t="s">
        <v>206</v>
      </c>
      <c r="AT340" s="136" t="s">
        <v>207</v>
      </c>
      <c r="AU340" s="136" t="s">
        <v>168</v>
      </c>
      <c r="AY340" s="16" t="s">
        <v>159</v>
      </c>
      <c r="BE340" s="137">
        <f>IF(N340="základní",J340,0)</f>
        <v>0</v>
      </c>
      <c r="BF340" s="137">
        <f>IF(N340="snížená",J340,0)</f>
        <v>0</v>
      </c>
      <c r="BG340" s="137">
        <f>IF(N340="zákl. přenesená",J340,0)</f>
        <v>0</v>
      </c>
      <c r="BH340" s="137">
        <f>IF(N340="sníž. přenesená",J340,0)</f>
        <v>0</v>
      </c>
      <c r="BI340" s="137">
        <f>IF(N340="nulová",J340,0)</f>
        <v>0</v>
      </c>
      <c r="BJ340" s="16" t="s">
        <v>83</v>
      </c>
      <c r="BK340" s="137">
        <f>ROUND(I340*H340,2)</f>
        <v>0</v>
      </c>
      <c r="BL340" s="16" t="s">
        <v>167</v>
      </c>
      <c r="BM340" s="136" t="s">
        <v>478</v>
      </c>
    </row>
    <row r="341" spans="2:65" s="1" customFormat="1" ht="24.2" customHeight="1">
      <c r="B341" s="124"/>
      <c r="C341" s="125" t="s">
        <v>479</v>
      </c>
      <c r="D341" s="125" t="s">
        <v>163</v>
      </c>
      <c r="E341" s="126" t="s">
        <v>480</v>
      </c>
      <c r="F341" s="127" t="s">
        <v>481</v>
      </c>
      <c r="G341" s="128" t="s">
        <v>247</v>
      </c>
      <c r="H341" s="129">
        <v>1</v>
      </c>
      <c r="I341" s="130">
        <v>0</v>
      </c>
      <c r="J341" s="130">
        <f>ROUND(I341*H341,2)</f>
        <v>0</v>
      </c>
      <c r="K341" s="131"/>
      <c r="L341" s="28"/>
      <c r="M341" s="132" t="s">
        <v>1</v>
      </c>
      <c r="N341" s="133" t="s">
        <v>39</v>
      </c>
      <c r="O341" s="134">
        <v>0.16</v>
      </c>
      <c r="P341" s="134">
        <f>O341*H341</f>
        <v>0.16</v>
      </c>
      <c r="Q341" s="134">
        <v>0</v>
      </c>
      <c r="R341" s="134">
        <f>Q341*H341</f>
        <v>0</v>
      </c>
      <c r="S341" s="134">
        <v>0</v>
      </c>
      <c r="T341" s="135">
        <f>S341*H341</f>
        <v>0</v>
      </c>
      <c r="AR341" s="136" t="s">
        <v>173</v>
      </c>
      <c r="AT341" s="136" t="s">
        <v>163</v>
      </c>
      <c r="AU341" s="136" t="s">
        <v>168</v>
      </c>
      <c r="AY341" s="16" t="s">
        <v>159</v>
      </c>
      <c r="BE341" s="137">
        <f>IF(N341="základní",J341,0)</f>
        <v>0</v>
      </c>
      <c r="BF341" s="137">
        <f>IF(N341="snížená",J341,0)</f>
        <v>0</v>
      </c>
      <c r="BG341" s="137">
        <f>IF(N341="zákl. přenesená",J341,0)</f>
        <v>0</v>
      </c>
      <c r="BH341" s="137">
        <f>IF(N341="sníž. přenesená",J341,0)</f>
        <v>0</v>
      </c>
      <c r="BI341" s="137">
        <f>IF(N341="nulová",J341,0)</f>
        <v>0</v>
      </c>
      <c r="BJ341" s="16" t="s">
        <v>83</v>
      </c>
      <c r="BK341" s="137">
        <f>ROUND(I341*H341,2)</f>
        <v>0</v>
      </c>
      <c r="BL341" s="16" t="s">
        <v>173</v>
      </c>
      <c r="BM341" s="136" t="s">
        <v>482</v>
      </c>
    </row>
    <row r="342" spans="2:65" s="12" customFormat="1">
      <c r="B342" s="138"/>
      <c r="D342" s="139" t="s">
        <v>170</v>
      </c>
      <c r="E342" s="140" t="s">
        <v>1</v>
      </c>
      <c r="F342" s="141" t="s">
        <v>483</v>
      </c>
      <c r="H342" s="142">
        <v>1</v>
      </c>
      <c r="L342" s="138"/>
      <c r="M342" s="143"/>
      <c r="T342" s="144"/>
      <c r="AT342" s="140" t="s">
        <v>170</v>
      </c>
      <c r="AU342" s="140" t="s">
        <v>168</v>
      </c>
      <c r="AV342" s="12" t="s">
        <v>83</v>
      </c>
      <c r="AW342" s="12" t="s">
        <v>29</v>
      </c>
      <c r="AX342" s="12" t="s">
        <v>78</v>
      </c>
      <c r="AY342" s="140" t="s">
        <v>159</v>
      </c>
    </row>
    <row r="343" spans="2:65" s="1" customFormat="1" ht="21.75" customHeight="1">
      <c r="B343" s="124"/>
      <c r="C343" s="151" t="s">
        <v>484</v>
      </c>
      <c r="D343" s="151" t="s">
        <v>207</v>
      </c>
      <c r="E343" s="152" t="s">
        <v>485</v>
      </c>
      <c r="F343" s="153" t="s">
        <v>486</v>
      </c>
      <c r="G343" s="154" t="s">
        <v>247</v>
      </c>
      <c r="H343" s="155">
        <v>1</v>
      </c>
      <c r="I343" s="156">
        <v>0</v>
      </c>
      <c r="J343" s="156">
        <f>ROUND(I343*H343,2)</f>
        <v>0</v>
      </c>
      <c r="K343" s="157"/>
      <c r="L343" s="158"/>
      <c r="M343" s="159" t="s">
        <v>1</v>
      </c>
      <c r="N343" s="160" t="s">
        <v>39</v>
      </c>
      <c r="O343" s="134">
        <v>0</v>
      </c>
      <c r="P343" s="134">
        <f>O343*H343</f>
        <v>0</v>
      </c>
      <c r="Q343" s="134">
        <v>1.2E-4</v>
      </c>
      <c r="R343" s="134">
        <f>Q343*H343</f>
        <v>1.2E-4</v>
      </c>
      <c r="S343" s="134">
        <v>0</v>
      </c>
      <c r="T343" s="135">
        <f>S343*H343</f>
        <v>0</v>
      </c>
      <c r="AR343" s="136" t="s">
        <v>337</v>
      </c>
      <c r="AT343" s="136" t="s">
        <v>207</v>
      </c>
      <c r="AU343" s="136" t="s">
        <v>168</v>
      </c>
      <c r="AY343" s="16" t="s">
        <v>159</v>
      </c>
      <c r="BE343" s="137">
        <f>IF(N343="základní",J343,0)</f>
        <v>0</v>
      </c>
      <c r="BF343" s="137">
        <f>IF(N343="snížená",J343,0)</f>
        <v>0</v>
      </c>
      <c r="BG343" s="137">
        <f>IF(N343="zákl. přenesená",J343,0)</f>
        <v>0</v>
      </c>
      <c r="BH343" s="137">
        <f>IF(N343="sníž. přenesená",J343,0)</f>
        <v>0</v>
      </c>
      <c r="BI343" s="137">
        <f>IF(N343="nulová",J343,0)</f>
        <v>0</v>
      </c>
      <c r="BJ343" s="16" t="s">
        <v>83</v>
      </c>
      <c r="BK343" s="137">
        <f>ROUND(I343*H343,2)</f>
        <v>0</v>
      </c>
      <c r="BL343" s="16" t="s">
        <v>173</v>
      </c>
      <c r="BM343" s="136" t="s">
        <v>487</v>
      </c>
    </row>
    <row r="344" spans="2:65" s="12" customFormat="1">
      <c r="B344" s="138"/>
      <c r="D344" s="139" t="s">
        <v>170</v>
      </c>
      <c r="E344" s="140" t="s">
        <v>1</v>
      </c>
      <c r="F344" s="141" t="s">
        <v>483</v>
      </c>
      <c r="H344" s="142">
        <v>1</v>
      </c>
      <c r="L344" s="138"/>
      <c r="M344" s="143"/>
      <c r="T344" s="144"/>
      <c r="AT344" s="140" t="s">
        <v>170</v>
      </c>
      <c r="AU344" s="140" t="s">
        <v>168</v>
      </c>
      <c r="AV344" s="12" t="s">
        <v>83</v>
      </c>
      <c r="AW344" s="12" t="s">
        <v>29</v>
      </c>
      <c r="AX344" s="12" t="s">
        <v>73</v>
      </c>
      <c r="AY344" s="140" t="s">
        <v>159</v>
      </c>
    </row>
    <row r="345" spans="2:65" s="13" customFormat="1">
      <c r="B345" s="145"/>
      <c r="D345" s="139" t="s">
        <v>170</v>
      </c>
      <c r="E345" s="146" t="s">
        <v>1</v>
      </c>
      <c r="F345" s="147" t="s">
        <v>172</v>
      </c>
      <c r="H345" s="148">
        <v>1</v>
      </c>
      <c r="L345" s="145"/>
      <c r="M345" s="149"/>
      <c r="T345" s="150"/>
      <c r="AT345" s="146" t="s">
        <v>170</v>
      </c>
      <c r="AU345" s="146" t="s">
        <v>168</v>
      </c>
      <c r="AV345" s="13" t="s">
        <v>167</v>
      </c>
      <c r="AW345" s="13" t="s">
        <v>29</v>
      </c>
      <c r="AX345" s="13" t="s">
        <v>78</v>
      </c>
      <c r="AY345" s="146" t="s">
        <v>159</v>
      </c>
    </row>
    <row r="346" spans="2:65" s="11" customFormat="1" ht="22.9" customHeight="1">
      <c r="B346" s="113"/>
      <c r="D346" s="114" t="s">
        <v>72</v>
      </c>
      <c r="E346" s="122" t="s">
        <v>213</v>
      </c>
      <c r="F346" s="122" t="s">
        <v>488</v>
      </c>
      <c r="J346" s="123">
        <f>BK346</f>
        <v>0</v>
      </c>
      <c r="L346" s="113"/>
      <c r="M346" s="117"/>
      <c r="P346" s="118">
        <f>P347+P350+P358+P377</f>
        <v>41.671911999999999</v>
      </c>
      <c r="R346" s="118">
        <f>R347+R350+R358+R377</f>
        <v>0.16251903999999998</v>
      </c>
      <c r="T346" s="119">
        <f>T347+T350+T358+T377</f>
        <v>4.0251800000000006</v>
      </c>
      <c r="AR346" s="114" t="s">
        <v>78</v>
      </c>
      <c r="AT346" s="120" t="s">
        <v>72</v>
      </c>
      <c r="AU346" s="120" t="s">
        <v>78</v>
      </c>
      <c r="AY346" s="114" t="s">
        <v>159</v>
      </c>
      <c r="BK346" s="121">
        <f>BK347+BK350+BK358+BK377</f>
        <v>0</v>
      </c>
    </row>
    <row r="347" spans="2:65" s="11" customFormat="1" ht="20.85" customHeight="1">
      <c r="B347" s="113"/>
      <c r="D347" s="114" t="s">
        <v>72</v>
      </c>
      <c r="E347" s="122" t="s">
        <v>489</v>
      </c>
      <c r="F347" s="122" t="s">
        <v>490</v>
      </c>
      <c r="J347" s="123">
        <f>BK347</f>
        <v>0</v>
      </c>
      <c r="L347" s="113"/>
      <c r="M347" s="117"/>
      <c r="P347" s="118">
        <f>SUM(P348:P349)</f>
        <v>1.6236000000000002</v>
      </c>
      <c r="R347" s="118">
        <f>SUM(R348:R349)</f>
        <v>1.0800000000000001E-4</v>
      </c>
      <c r="T347" s="119">
        <f>SUM(T348:T349)</f>
        <v>0</v>
      </c>
      <c r="AR347" s="114" t="s">
        <v>78</v>
      </c>
      <c r="AT347" s="120" t="s">
        <v>72</v>
      </c>
      <c r="AU347" s="120" t="s">
        <v>83</v>
      </c>
      <c r="AY347" s="114" t="s">
        <v>159</v>
      </c>
      <c r="BK347" s="121">
        <f>SUM(BK348:BK349)</f>
        <v>0</v>
      </c>
    </row>
    <row r="348" spans="2:65" s="1" customFormat="1" ht="24.2" customHeight="1">
      <c r="B348" s="124"/>
      <c r="C348" s="125" t="s">
        <v>491</v>
      </c>
      <c r="D348" s="125" t="s">
        <v>163</v>
      </c>
      <c r="E348" s="126" t="s">
        <v>492</v>
      </c>
      <c r="F348" s="127" t="s">
        <v>493</v>
      </c>
      <c r="G348" s="128" t="s">
        <v>271</v>
      </c>
      <c r="H348" s="129">
        <v>3.6</v>
      </c>
      <c r="I348" s="130">
        <v>0</v>
      </c>
      <c r="J348" s="130">
        <f>ROUND(I348*H348,2)</f>
        <v>0</v>
      </c>
      <c r="K348" s="131"/>
      <c r="L348" s="28"/>
      <c r="M348" s="132" t="s">
        <v>1</v>
      </c>
      <c r="N348" s="133" t="s">
        <v>39</v>
      </c>
      <c r="O348" s="134">
        <v>0.45100000000000001</v>
      </c>
      <c r="P348" s="134">
        <f>O348*H348</f>
        <v>1.6236000000000002</v>
      </c>
      <c r="Q348" s="134">
        <v>3.0000000000000001E-5</v>
      </c>
      <c r="R348" s="134">
        <f>Q348*H348</f>
        <v>1.0800000000000001E-4</v>
      </c>
      <c r="S348" s="134">
        <v>0</v>
      </c>
      <c r="T348" s="135">
        <f>S348*H348</f>
        <v>0</v>
      </c>
      <c r="AR348" s="136" t="s">
        <v>167</v>
      </c>
      <c r="AT348" s="136" t="s">
        <v>163</v>
      </c>
      <c r="AU348" s="136" t="s">
        <v>168</v>
      </c>
      <c r="AY348" s="16" t="s">
        <v>159</v>
      </c>
      <c r="BE348" s="137">
        <f>IF(N348="základní",J348,0)</f>
        <v>0</v>
      </c>
      <c r="BF348" s="137">
        <f>IF(N348="snížená",J348,0)</f>
        <v>0</v>
      </c>
      <c r="BG348" s="137">
        <f>IF(N348="zákl. přenesená",J348,0)</f>
        <v>0</v>
      </c>
      <c r="BH348" s="137">
        <f>IF(N348="sníž. přenesená",J348,0)</f>
        <v>0</v>
      </c>
      <c r="BI348" s="137">
        <f>IF(N348="nulová",J348,0)</f>
        <v>0</v>
      </c>
      <c r="BJ348" s="16" t="s">
        <v>83</v>
      </c>
      <c r="BK348" s="137">
        <f>ROUND(I348*H348,2)</f>
        <v>0</v>
      </c>
      <c r="BL348" s="16" t="s">
        <v>167</v>
      </c>
      <c r="BM348" s="136" t="s">
        <v>494</v>
      </c>
    </row>
    <row r="349" spans="2:65" s="12" customFormat="1">
      <c r="B349" s="138"/>
      <c r="D349" s="139" t="s">
        <v>170</v>
      </c>
      <c r="E349" s="140" t="s">
        <v>1</v>
      </c>
      <c r="F349" s="141" t="s">
        <v>495</v>
      </c>
      <c r="H349" s="142">
        <v>3.6</v>
      </c>
      <c r="L349" s="138"/>
      <c r="M349" s="143"/>
      <c r="T349" s="144"/>
      <c r="AT349" s="140" t="s">
        <v>170</v>
      </c>
      <c r="AU349" s="140" t="s">
        <v>168</v>
      </c>
      <c r="AV349" s="12" t="s">
        <v>83</v>
      </c>
      <c r="AW349" s="12" t="s">
        <v>29</v>
      </c>
      <c r="AX349" s="12" t="s">
        <v>78</v>
      </c>
      <c r="AY349" s="140" t="s">
        <v>159</v>
      </c>
    </row>
    <row r="350" spans="2:65" s="11" customFormat="1" ht="20.85" customHeight="1">
      <c r="B350" s="113"/>
      <c r="D350" s="114" t="s">
        <v>72</v>
      </c>
      <c r="E350" s="122" t="s">
        <v>496</v>
      </c>
      <c r="F350" s="122" t="s">
        <v>497</v>
      </c>
      <c r="J350" s="123">
        <f>BK350</f>
        <v>0</v>
      </c>
      <c r="L350" s="113"/>
      <c r="M350" s="117"/>
      <c r="P350" s="118">
        <f>SUM(P351:P357)</f>
        <v>13.718007999999999</v>
      </c>
      <c r="R350" s="118">
        <f>SUM(R351:R357)</f>
        <v>0.16236103999999998</v>
      </c>
      <c r="T350" s="119">
        <f>SUM(T351:T357)</f>
        <v>0</v>
      </c>
      <c r="AR350" s="114" t="s">
        <v>78</v>
      </c>
      <c r="AT350" s="120" t="s">
        <v>72</v>
      </c>
      <c r="AU350" s="120" t="s">
        <v>83</v>
      </c>
      <c r="AY350" s="114" t="s">
        <v>159</v>
      </c>
      <c r="BK350" s="121">
        <f>SUM(BK351:BK357)</f>
        <v>0</v>
      </c>
    </row>
    <row r="351" spans="2:65" s="1" customFormat="1" ht="24.2" customHeight="1">
      <c r="B351" s="124"/>
      <c r="C351" s="125" t="s">
        <v>317</v>
      </c>
      <c r="D351" s="125" t="s">
        <v>163</v>
      </c>
      <c r="E351" s="126" t="s">
        <v>498</v>
      </c>
      <c r="F351" s="127" t="s">
        <v>499</v>
      </c>
      <c r="G351" s="128" t="s">
        <v>203</v>
      </c>
      <c r="H351" s="129">
        <v>42.526000000000003</v>
      </c>
      <c r="I351" s="130">
        <v>0</v>
      </c>
      <c r="J351" s="130">
        <f>ROUND(I351*H351,2)</f>
        <v>0</v>
      </c>
      <c r="K351" s="131"/>
      <c r="L351" s="28"/>
      <c r="M351" s="132" t="s">
        <v>1</v>
      </c>
      <c r="N351" s="133" t="s">
        <v>39</v>
      </c>
      <c r="O351" s="134">
        <v>0.308</v>
      </c>
      <c r="P351" s="134">
        <f>O351*H351</f>
        <v>13.098008</v>
      </c>
      <c r="Q351" s="134">
        <v>4.0000000000000003E-5</v>
      </c>
      <c r="R351" s="134">
        <f>Q351*H351</f>
        <v>1.7010400000000002E-3</v>
      </c>
      <c r="S351" s="134">
        <v>0</v>
      </c>
      <c r="T351" s="135">
        <f>S351*H351</f>
        <v>0</v>
      </c>
      <c r="AR351" s="136" t="s">
        <v>167</v>
      </c>
      <c r="AT351" s="136" t="s">
        <v>163</v>
      </c>
      <c r="AU351" s="136" t="s">
        <v>168</v>
      </c>
      <c r="AY351" s="16" t="s">
        <v>159</v>
      </c>
      <c r="BE351" s="137">
        <f>IF(N351="základní",J351,0)</f>
        <v>0</v>
      </c>
      <c r="BF351" s="137">
        <f>IF(N351="snížená",J351,0)</f>
        <v>0</v>
      </c>
      <c r="BG351" s="137">
        <f>IF(N351="zákl. přenesená",J351,0)</f>
        <v>0</v>
      </c>
      <c r="BH351" s="137">
        <f>IF(N351="sníž. přenesená",J351,0)</f>
        <v>0</v>
      </c>
      <c r="BI351" s="137">
        <f>IF(N351="nulová",J351,0)</f>
        <v>0</v>
      </c>
      <c r="BJ351" s="16" t="s">
        <v>83</v>
      </c>
      <c r="BK351" s="137">
        <f>ROUND(I351*H351,2)</f>
        <v>0</v>
      </c>
      <c r="BL351" s="16" t="s">
        <v>167</v>
      </c>
      <c r="BM351" s="136" t="s">
        <v>500</v>
      </c>
    </row>
    <row r="352" spans="2:65" s="12" customFormat="1">
      <c r="B352" s="138"/>
      <c r="D352" s="139" t="s">
        <v>170</v>
      </c>
      <c r="E352" s="140" t="s">
        <v>1</v>
      </c>
      <c r="F352" s="141" t="s">
        <v>501</v>
      </c>
      <c r="H352" s="142">
        <v>21.263000000000002</v>
      </c>
      <c r="L352" s="138"/>
      <c r="M352" s="143"/>
      <c r="T352" s="144"/>
      <c r="AT352" s="140" t="s">
        <v>170</v>
      </c>
      <c r="AU352" s="140" t="s">
        <v>168</v>
      </c>
      <c r="AV352" s="12" t="s">
        <v>83</v>
      </c>
      <c r="AW352" s="12" t="s">
        <v>29</v>
      </c>
      <c r="AX352" s="12" t="s">
        <v>73</v>
      </c>
      <c r="AY352" s="140" t="s">
        <v>159</v>
      </c>
    </row>
    <row r="353" spans="2:65" s="12" customFormat="1">
      <c r="B353" s="138"/>
      <c r="D353" s="139" t="s">
        <v>170</v>
      </c>
      <c r="E353" s="140" t="s">
        <v>1</v>
      </c>
      <c r="F353" s="141" t="s">
        <v>502</v>
      </c>
      <c r="H353" s="142">
        <v>21.263000000000002</v>
      </c>
      <c r="L353" s="138"/>
      <c r="M353" s="143"/>
      <c r="T353" s="144"/>
      <c r="AT353" s="140" t="s">
        <v>170</v>
      </c>
      <c r="AU353" s="140" t="s">
        <v>168</v>
      </c>
      <c r="AV353" s="12" t="s">
        <v>83</v>
      </c>
      <c r="AW353" s="12" t="s">
        <v>29</v>
      </c>
      <c r="AX353" s="12" t="s">
        <v>73</v>
      </c>
      <c r="AY353" s="140" t="s">
        <v>159</v>
      </c>
    </row>
    <row r="354" spans="2:65" s="13" customFormat="1">
      <c r="B354" s="145"/>
      <c r="D354" s="139" t="s">
        <v>170</v>
      </c>
      <c r="E354" s="146" t="s">
        <v>1</v>
      </c>
      <c r="F354" s="147" t="s">
        <v>172</v>
      </c>
      <c r="H354" s="148">
        <v>42.526000000000003</v>
      </c>
      <c r="L354" s="145"/>
      <c r="M354" s="149"/>
      <c r="T354" s="150"/>
      <c r="AT354" s="146" t="s">
        <v>170</v>
      </c>
      <c r="AU354" s="146" t="s">
        <v>168</v>
      </c>
      <c r="AV354" s="13" t="s">
        <v>167</v>
      </c>
      <c r="AW354" s="13" t="s">
        <v>29</v>
      </c>
      <c r="AX354" s="13" t="s">
        <v>78</v>
      </c>
      <c r="AY354" s="146" t="s">
        <v>159</v>
      </c>
    </row>
    <row r="355" spans="2:65" s="1" customFormat="1" ht="16.5" customHeight="1">
      <c r="B355" s="124"/>
      <c r="C355" s="125" t="s">
        <v>361</v>
      </c>
      <c r="D355" s="125" t="s">
        <v>163</v>
      </c>
      <c r="E355" s="126" t="s">
        <v>503</v>
      </c>
      <c r="F355" s="127" t="s">
        <v>504</v>
      </c>
      <c r="G355" s="128" t="s">
        <v>247</v>
      </c>
      <c r="H355" s="129">
        <v>2</v>
      </c>
      <c r="I355" s="130">
        <v>0</v>
      </c>
      <c r="J355" s="130">
        <f>ROUND(I355*H355,2)</f>
        <v>0</v>
      </c>
      <c r="K355" s="131"/>
      <c r="L355" s="28"/>
      <c r="M355" s="132" t="s">
        <v>1</v>
      </c>
      <c r="N355" s="133" t="s">
        <v>39</v>
      </c>
      <c r="O355" s="134">
        <v>0.31</v>
      </c>
      <c r="P355" s="134">
        <f>O355*H355</f>
        <v>0.62</v>
      </c>
      <c r="Q355" s="134">
        <v>8.0329999999999999E-2</v>
      </c>
      <c r="R355" s="134">
        <f>Q355*H355</f>
        <v>0.16066</v>
      </c>
      <c r="S355" s="134">
        <v>0</v>
      </c>
      <c r="T355" s="135">
        <f>S355*H355</f>
        <v>0</v>
      </c>
      <c r="AR355" s="136" t="s">
        <v>167</v>
      </c>
      <c r="AT355" s="136" t="s">
        <v>163</v>
      </c>
      <c r="AU355" s="136" t="s">
        <v>168</v>
      </c>
      <c r="AY355" s="16" t="s">
        <v>159</v>
      </c>
      <c r="BE355" s="137">
        <f>IF(N355="základní",J355,0)</f>
        <v>0</v>
      </c>
      <c r="BF355" s="137">
        <f>IF(N355="snížená",J355,0)</f>
        <v>0</v>
      </c>
      <c r="BG355" s="137">
        <f>IF(N355="zákl. přenesená",J355,0)</f>
        <v>0</v>
      </c>
      <c r="BH355" s="137">
        <f>IF(N355="sníž. přenesená",J355,0)</f>
        <v>0</v>
      </c>
      <c r="BI355" s="137">
        <f>IF(N355="nulová",J355,0)</f>
        <v>0</v>
      </c>
      <c r="BJ355" s="16" t="s">
        <v>83</v>
      </c>
      <c r="BK355" s="137">
        <f>ROUND(I355*H355,2)</f>
        <v>0</v>
      </c>
      <c r="BL355" s="16" t="s">
        <v>167</v>
      </c>
      <c r="BM355" s="136" t="s">
        <v>505</v>
      </c>
    </row>
    <row r="356" spans="2:65" s="12" customFormat="1">
      <c r="B356" s="138"/>
      <c r="D356" s="139" t="s">
        <v>170</v>
      </c>
      <c r="E356" s="140" t="s">
        <v>1</v>
      </c>
      <c r="F356" s="141" t="s">
        <v>506</v>
      </c>
      <c r="H356" s="142">
        <v>2</v>
      </c>
      <c r="L356" s="138"/>
      <c r="M356" s="143"/>
      <c r="T356" s="144"/>
      <c r="AT356" s="140" t="s">
        <v>170</v>
      </c>
      <c r="AU356" s="140" t="s">
        <v>168</v>
      </c>
      <c r="AV356" s="12" t="s">
        <v>83</v>
      </c>
      <c r="AW356" s="12" t="s">
        <v>29</v>
      </c>
      <c r="AX356" s="12" t="s">
        <v>73</v>
      </c>
      <c r="AY356" s="140" t="s">
        <v>159</v>
      </c>
    </row>
    <row r="357" spans="2:65" s="13" customFormat="1">
      <c r="B357" s="145"/>
      <c r="D357" s="139" t="s">
        <v>170</v>
      </c>
      <c r="E357" s="146" t="s">
        <v>1</v>
      </c>
      <c r="F357" s="147" t="s">
        <v>172</v>
      </c>
      <c r="H357" s="148">
        <v>2</v>
      </c>
      <c r="L357" s="145"/>
      <c r="M357" s="149"/>
      <c r="T357" s="150"/>
      <c r="AT357" s="146" t="s">
        <v>170</v>
      </c>
      <c r="AU357" s="146" t="s">
        <v>168</v>
      </c>
      <c r="AV357" s="13" t="s">
        <v>167</v>
      </c>
      <c r="AW357" s="13" t="s">
        <v>29</v>
      </c>
      <c r="AX357" s="13" t="s">
        <v>78</v>
      </c>
      <c r="AY357" s="146" t="s">
        <v>159</v>
      </c>
    </row>
    <row r="358" spans="2:65" s="11" customFormat="1" ht="20.85" customHeight="1">
      <c r="B358" s="113"/>
      <c r="D358" s="114" t="s">
        <v>72</v>
      </c>
      <c r="E358" s="122" t="s">
        <v>507</v>
      </c>
      <c r="F358" s="122" t="s">
        <v>508</v>
      </c>
      <c r="J358" s="123">
        <f>BK358</f>
        <v>0</v>
      </c>
      <c r="L358" s="113"/>
      <c r="M358" s="117"/>
      <c r="P358" s="118">
        <f>SUM(P359:P376)</f>
        <v>15.758259000000001</v>
      </c>
      <c r="R358" s="118">
        <f>SUM(R359:R376)</f>
        <v>0</v>
      </c>
      <c r="T358" s="119">
        <f>SUM(T359:T376)</f>
        <v>3.3396700000000004</v>
      </c>
      <c r="AR358" s="114" t="s">
        <v>78</v>
      </c>
      <c r="AT358" s="120" t="s">
        <v>72</v>
      </c>
      <c r="AU358" s="120" t="s">
        <v>83</v>
      </c>
      <c r="AY358" s="114" t="s">
        <v>159</v>
      </c>
      <c r="BK358" s="121">
        <f>SUM(BK359:BK376)</f>
        <v>0</v>
      </c>
    </row>
    <row r="359" spans="2:65" s="1" customFormat="1" ht="24.2" customHeight="1">
      <c r="B359" s="124"/>
      <c r="C359" s="125" t="s">
        <v>438</v>
      </c>
      <c r="D359" s="125" t="s">
        <v>163</v>
      </c>
      <c r="E359" s="126" t="s">
        <v>509</v>
      </c>
      <c r="F359" s="127" t="s">
        <v>510</v>
      </c>
      <c r="G359" s="128" t="s">
        <v>166</v>
      </c>
      <c r="H359" s="129">
        <v>0.108</v>
      </c>
      <c r="I359" s="130">
        <v>0</v>
      </c>
      <c r="J359" s="130">
        <f>ROUND(I359*H359,2)</f>
        <v>0</v>
      </c>
      <c r="K359" s="131"/>
      <c r="L359" s="28"/>
      <c r="M359" s="132" t="s">
        <v>1</v>
      </c>
      <c r="N359" s="133" t="s">
        <v>39</v>
      </c>
      <c r="O359" s="134">
        <v>3.048</v>
      </c>
      <c r="P359" s="134">
        <f>O359*H359</f>
        <v>0.32918399999999998</v>
      </c>
      <c r="Q359" s="134">
        <v>0</v>
      </c>
      <c r="R359" s="134">
        <f>Q359*H359</f>
        <v>0</v>
      </c>
      <c r="S359" s="134">
        <v>1.95</v>
      </c>
      <c r="T359" s="135">
        <f>S359*H359</f>
        <v>0.21059999999999998</v>
      </c>
      <c r="AR359" s="136" t="s">
        <v>167</v>
      </c>
      <c r="AT359" s="136" t="s">
        <v>163</v>
      </c>
      <c r="AU359" s="136" t="s">
        <v>168</v>
      </c>
      <c r="AY359" s="16" t="s">
        <v>159</v>
      </c>
      <c r="BE359" s="137">
        <f>IF(N359="základní",J359,0)</f>
        <v>0</v>
      </c>
      <c r="BF359" s="137">
        <f>IF(N359="snížená",J359,0)</f>
        <v>0</v>
      </c>
      <c r="BG359" s="137">
        <f>IF(N359="zákl. přenesená",J359,0)</f>
        <v>0</v>
      </c>
      <c r="BH359" s="137">
        <f>IF(N359="sníž. přenesená",J359,0)</f>
        <v>0</v>
      </c>
      <c r="BI359" s="137">
        <f>IF(N359="nulová",J359,0)</f>
        <v>0</v>
      </c>
      <c r="BJ359" s="16" t="s">
        <v>83</v>
      </c>
      <c r="BK359" s="137">
        <f>ROUND(I359*H359,2)</f>
        <v>0</v>
      </c>
      <c r="BL359" s="16" t="s">
        <v>167</v>
      </c>
      <c r="BM359" s="136" t="s">
        <v>511</v>
      </c>
    </row>
    <row r="360" spans="2:65" s="12" customFormat="1" ht="22.5">
      <c r="B360" s="138"/>
      <c r="D360" s="139" t="s">
        <v>170</v>
      </c>
      <c r="E360" s="140" t="s">
        <v>1</v>
      </c>
      <c r="F360" s="141" t="s">
        <v>512</v>
      </c>
      <c r="H360" s="142">
        <v>0.108</v>
      </c>
      <c r="L360" s="138"/>
      <c r="M360" s="143"/>
      <c r="T360" s="144"/>
      <c r="AT360" s="140" t="s">
        <v>170</v>
      </c>
      <c r="AU360" s="140" t="s">
        <v>168</v>
      </c>
      <c r="AV360" s="12" t="s">
        <v>83</v>
      </c>
      <c r="AW360" s="12" t="s">
        <v>29</v>
      </c>
      <c r="AX360" s="12" t="s">
        <v>73</v>
      </c>
      <c r="AY360" s="140" t="s">
        <v>159</v>
      </c>
    </row>
    <row r="361" spans="2:65" s="13" customFormat="1">
      <c r="B361" s="145"/>
      <c r="D361" s="139" t="s">
        <v>170</v>
      </c>
      <c r="E361" s="146" t="s">
        <v>1</v>
      </c>
      <c r="F361" s="147" t="s">
        <v>172</v>
      </c>
      <c r="H361" s="148">
        <v>0.108</v>
      </c>
      <c r="L361" s="145"/>
      <c r="M361" s="149"/>
      <c r="T361" s="150"/>
      <c r="AT361" s="146" t="s">
        <v>170</v>
      </c>
      <c r="AU361" s="146" t="s">
        <v>168</v>
      </c>
      <c r="AV361" s="13" t="s">
        <v>167</v>
      </c>
      <c r="AW361" s="13" t="s">
        <v>29</v>
      </c>
      <c r="AX361" s="13" t="s">
        <v>78</v>
      </c>
      <c r="AY361" s="146" t="s">
        <v>159</v>
      </c>
    </row>
    <row r="362" spans="2:65" s="1" customFormat="1" ht="24.2" customHeight="1">
      <c r="B362" s="124"/>
      <c r="C362" s="125" t="s">
        <v>470</v>
      </c>
      <c r="D362" s="125" t="s">
        <v>163</v>
      </c>
      <c r="E362" s="126" t="s">
        <v>513</v>
      </c>
      <c r="F362" s="127" t="s">
        <v>514</v>
      </c>
      <c r="G362" s="128" t="s">
        <v>271</v>
      </c>
      <c r="H362" s="129">
        <v>9.9</v>
      </c>
      <c r="I362" s="130">
        <v>0</v>
      </c>
      <c r="J362" s="130">
        <f>ROUND(I362*H362,2)</f>
        <v>0</v>
      </c>
      <c r="K362" s="131"/>
      <c r="L362" s="28"/>
      <c r="M362" s="132" t="s">
        <v>1</v>
      </c>
      <c r="N362" s="133" t="s">
        <v>39</v>
      </c>
      <c r="O362" s="134">
        <v>0.64</v>
      </c>
      <c r="P362" s="134">
        <f>O362*H362</f>
        <v>6.3360000000000003</v>
      </c>
      <c r="Q362" s="134">
        <v>0</v>
      </c>
      <c r="R362" s="134">
        <f>Q362*H362</f>
        <v>0</v>
      </c>
      <c r="S362" s="134">
        <v>7.0000000000000007E-2</v>
      </c>
      <c r="T362" s="135">
        <f>S362*H362</f>
        <v>0.69300000000000006</v>
      </c>
      <c r="AR362" s="136" t="s">
        <v>167</v>
      </c>
      <c r="AT362" s="136" t="s">
        <v>163</v>
      </c>
      <c r="AU362" s="136" t="s">
        <v>168</v>
      </c>
      <c r="AY362" s="16" t="s">
        <v>159</v>
      </c>
      <c r="BE362" s="137">
        <f>IF(N362="základní",J362,0)</f>
        <v>0</v>
      </c>
      <c r="BF362" s="137">
        <f>IF(N362="snížená",J362,0)</f>
        <v>0</v>
      </c>
      <c r="BG362" s="137">
        <f>IF(N362="zákl. přenesená",J362,0)</f>
        <v>0</v>
      </c>
      <c r="BH362" s="137">
        <f>IF(N362="sníž. přenesená",J362,0)</f>
        <v>0</v>
      </c>
      <c r="BI362" s="137">
        <f>IF(N362="nulová",J362,0)</f>
        <v>0</v>
      </c>
      <c r="BJ362" s="16" t="s">
        <v>83</v>
      </c>
      <c r="BK362" s="137">
        <f>ROUND(I362*H362,2)</f>
        <v>0</v>
      </c>
      <c r="BL362" s="16" t="s">
        <v>167</v>
      </c>
      <c r="BM362" s="136" t="s">
        <v>515</v>
      </c>
    </row>
    <row r="363" spans="2:65" s="12" customFormat="1" ht="22.5">
      <c r="B363" s="138"/>
      <c r="D363" s="139" t="s">
        <v>170</v>
      </c>
      <c r="E363" s="140" t="s">
        <v>1</v>
      </c>
      <c r="F363" s="141" t="s">
        <v>516</v>
      </c>
      <c r="H363" s="142">
        <v>9.9</v>
      </c>
      <c r="L363" s="138"/>
      <c r="M363" s="143"/>
      <c r="T363" s="144"/>
      <c r="AT363" s="140" t="s">
        <v>170</v>
      </c>
      <c r="AU363" s="140" t="s">
        <v>168</v>
      </c>
      <c r="AV363" s="12" t="s">
        <v>83</v>
      </c>
      <c r="AW363" s="12" t="s">
        <v>29</v>
      </c>
      <c r="AX363" s="12" t="s">
        <v>73</v>
      </c>
      <c r="AY363" s="140" t="s">
        <v>159</v>
      </c>
    </row>
    <row r="364" spans="2:65" s="13" customFormat="1">
      <c r="B364" s="145"/>
      <c r="D364" s="139" t="s">
        <v>170</v>
      </c>
      <c r="E364" s="146" t="s">
        <v>1</v>
      </c>
      <c r="F364" s="147" t="s">
        <v>172</v>
      </c>
      <c r="H364" s="148">
        <v>9.9</v>
      </c>
      <c r="L364" s="145"/>
      <c r="M364" s="149"/>
      <c r="T364" s="150"/>
      <c r="AT364" s="146" t="s">
        <v>170</v>
      </c>
      <c r="AU364" s="146" t="s">
        <v>168</v>
      </c>
      <c r="AV364" s="13" t="s">
        <v>167</v>
      </c>
      <c r="AW364" s="13" t="s">
        <v>29</v>
      </c>
      <c r="AX364" s="13" t="s">
        <v>78</v>
      </c>
      <c r="AY364" s="146" t="s">
        <v>159</v>
      </c>
    </row>
    <row r="365" spans="2:65" s="1" customFormat="1" ht="16.5" customHeight="1">
      <c r="B365" s="124"/>
      <c r="C365" s="125" t="s">
        <v>517</v>
      </c>
      <c r="D365" s="125" t="s">
        <v>163</v>
      </c>
      <c r="E365" s="126" t="s">
        <v>518</v>
      </c>
      <c r="F365" s="127" t="s">
        <v>519</v>
      </c>
      <c r="G365" s="128" t="s">
        <v>166</v>
      </c>
      <c r="H365" s="129">
        <v>0.55500000000000005</v>
      </c>
      <c r="I365" s="130">
        <v>0</v>
      </c>
      <c r="J365" s="130">
        <f>ROUND(I365*H365,2)</f>
        <v>0</v>
      </c>
      <c r="K365" s="131"/>
      <c r="L365" s="28"/>
      <c r="M365" s="132" t="s">
        <v>1</v>
      </c>
      <c r="N365" s="133" t="s">
        <v>39</v>
      </c>
      <c r="O365" s="134">
        <v>6.72</v>
      </c>
      <c r="P365" s="134">
        <f>O365*H365</f>
        <v>3.7296</v>
      </c>
      <c r="Q365" s="134">
        <v>0</v>
      </c>
      <c r="R365" s="134">
        <f>Q365*H365</f>
        <v>0</v>
      </c>
      <c r="S365" s="134">
        <v>2.4</v>
      </c>
      <c r="T365" s="135">
        <f>S365*H365</f>
        <v>1.3320000000000001</v>
      </c>
      <c r="AR365" s="136" t="s">
        <v>167</v>
      </c>
      <c r="AT365" s="136" t="s">
        <v>163</v>
      </c>
      <c r="AU365" s="136" t="s">
        <v>168</v>
      </c>
      <c r="AY365" s="16" t="s">
        <v>159</v>
      </c>
      <c r="BE365" s="137">
        <f>IF(N365="základní",J365,0)</f>
        <v>0</v>
      </c>
      <c r="BF365" s="137">
        <f>IF(N365="snížená",J365,0)</f>
        <v>0</v>
      </c>
      <c r="BG365" s="137">
        <f>IF(N365="zákl. přenesená",J365,0)</f>
        <v>0</v>
      </c>
      <c r="BH365" s="137">
        <f>IF(N365="sníž. přenesená",J365,0)</f>
        <v>0</v>
      </c>
      <c r="BI365" s="137">
        <f>IF(N365="nulová",J365,0)</f>
        <v>0</v>
      </c>
      <c r="BJ365" s="16" t="s">
        <v>83</v>
      </c>
      <c r="BK365" s="137">
        <f>ROUND(I365*H365,2)</f>
        <v>0</v>
      </c>
      <c r="BL365" s="16" t="s">
        <v>167</v>
      </c>
      <c r="BM365" s="136" t="s">
        <v>520</v>
      </c>
    </row>
    <row r="366" spans="2:65" s="12" customFormat="1">
      <c r="B366" s="138"/>
      <c r="D366" s="139" t="s">
        <v>170</v>
      </c>
      <c r="E366" s="140" t="s">
        <v>1</v>
      </c>
      <c r="F366" s="141" t="s">
        <v>521</v>
      </c>
      <c r="H366" s="142">
        <v>0.55500000000000005</v>
      </c>
      <c r="L366" s="138"/>
      <c r="M366" s="143"/>
      <c r="T366" s="144"/>
      <c r="AT366" s="140" t="s">
        <v>170</v>
      </c>
      <c r="AU366" s="140" t="s">
        <v>168</v>
      </c>
      <c r="AV366" s="12" t="s">
        <v>83</v>
      </c>
      <c r="AW366" s="12" t="s">
        <v>29</v>
      </c>
      <c r="AX366" s="12" t="s">
        <v>73</v>
      </c>
      <c r="AY366" s="140" t="s">
        <v>159</v>
      </c>
    </row>
    <row r="367" spans="2:65" s="13" customFormat="1">
      <c r="B367" s="145"/>
      <c r="D367" s="139" t="s">
        <v>170</v>
      </c>
      <c r="E367" s="146" t="s">
        <v>1</v>
      </c>
      <c r="F367" s="147" t="s">
        <v>172</v>
      </c>
      <c r="H367" s="148">
        <v>0.55500000000000005</v>
      </c>
      <c r="L367" s="145"/>
      <c r="M367" s="149"/>
      <c r="T367" s="150"/>
      <c r="AT367" s="146" t="s">
        <v>170</v>
      </c>
      <c r="AU367" s="146" t="s">
        <v>168</v>
      </c>
      <c r="AV367" s="13" t="s">
        <v>167</v>
      </c>
      <c r="AW367" s="13" t="s">
        <v>29</v>
      </c>
      <c r="AX367" s="13" t="s">
        <v>78</v>
      </c>
      <c r="AY367" s="146" t="s">
        <v>159</v>
      </c>
    </row>
    <row r="368" spans="2:65" s="1" customFormat="1" ht="37.9" customHeight="1">
      <c r="B368" s="124"/>
      <c r="C368" s="125" t="s">
        <v>522</v>
      </c>
      <c r="D368" s="125" t="s">
        <v>163</v>
      </c>
      <c r="E368" s="126" t="s">
        <v>523</v>
      </c>
      <c r="F368" s="127" t="s">
        <v>524</v>
      </c>
      <c r="G368" s="128" t="s">
        <v>166</v>
      </c>
      <c r="H368" s="129">
        <v>0.28299999999999997</v>
      </c>
      <c r="I368" s="130">
        <v>0</v>
      </c>
      <c r="J368" s="130">
        <f>ROUND(I368*H368,2)</f>
        <v>0</v>
      </c>
      <c r="K368" s="131"/>
      <c r="L368" s="28"/>
      <c r="M368" s="132" t="s">
        <v>1</v>
      </c>
      <c r="N368" s="133" t="s">
        <v>39</v>
      </c>
      <c r="O368" s="134">
        <v>10.88</v>
      </c>
      <c r="P368" s="134">
        <f>O368*H368</f>
        <v>3.07904</v>
      </c>
      <c r="Q368" s="134">
        <v>0</v>
      </c>
      <c r="R368" s="134">
        <f>Q368*H368</f>
        <v>0</v>
      </c>
      <c r="S368" s="134">
        <v>2.2000000000000002</v>
      </c>
      <c r="T368" s="135">
        <f>S368*H368</f>
        <v>0.62260000000000004</v>
      </c>
      <c r="AR368" s="136" t="s">
        <v>167</v>
      </c>
      <c r="AT368" s="136" t="s">
        <v>163</v>
      </c>
      <c r="AU368" s="136" t="s">
        <v>168</v>
      </c>
      <c r="AY368" s="16" t="s">
        <v>159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6" t="s">
        <v>83</v>
      </c>
      <c r="BK368" s="137">
        <f>ROUND(I368*H368,2)</f>
        <v>0</v>
      </c>
      <c r="BL368" s="16" t="s">
        <v>167</v>
      </c>
      <c r="BM368" s="136" t="s">
        <v>525</v>
      </c>
    </row>
    <row r="369" spans="2:65" s="12" customFormat="1">
      <c r="B369" s="138"/>
      <c r="D369" s="139" t="s">
        <v>170</v>
      </c>
      <c r="E369" s="140" t="s">
        <v>1</v>
      </c>
      <c r="F369" s="141" t="s">
        <v>526</v>
      </c>
      <c r="H369" s="142">
        <v>0.28299999999999997</v>
      </c>
      <c r="L369" s="138"/>
      <c r="M369" s="143"/>
      <c r="T369" s="144"/>
      <c r="AT369" s="140" t="s">
        <v>170</v>
      </c>
      <c r="AU369" s="140" t="s">
        <v>168</v>
      </c>
      <c r="AV369" s="12" t="s">
        <v>83</v>
      </c>
      <c r="AW369" s="12" t="s">
        <v>29</v>
      </c>
      <c r="AX369" s="12" t="s">
        <v>73</v>
      </c>
      <c r="AY369" s="140" t="s">
        <v>159</v>
      </c>
    </row>
    <row r="370" spans="2:65" s="13" customFormat="1">
      <c r="B370" s="145"/>
      <c r="D370" s="139" t="s">
        <v>170</v>
      </c>
      <c r="E370" s="146" t="s">
        <v>1</v>
      </c>
      <c r="F370" s="147" t="s">
        <v>172</v>
      </c>
      <c r="H370" s="148">
        <v>0.28299999999999997</v>
      </c>
      <c r="L370" s="145"/>
      <c r="M370" s="149"/>
      <c r="T370" s="150"/>
      <c r="AT370" s="146" t="s">
        <v>170</v>
      </c>
      <c r="AU370" s="146" t="s">
        <v>168</v>
      </c>
      <c r="AV370" s="13" t="s">
        <v>167</v>
      </c>
      <c r="AW370" s="13" t="s">
        <v>29</v>
      </c>
      <c r="AX370" s="13" t="s">
        <v>78</v>
      </c>
      <c r="AY370" s="146" t="s">
        <v>159</v>
      </c>
    </row>
    <row r="371" spans="2:65" s="1" customFormat="1" ht="33" customHeight="1">
      <c r="B371" s="124"/>
      <c r="C371" s="125" t="s">
        <v>527</v>
      </c>
      <c r="D371" s="125" t="s">
        <v>163</v>
      </c>
      <c r="E371" s="126" t="s">
        <v>528</v>
      </c>
      <c r="F371" s="127" t="s">
        <v>529</v>
      </c>
      <c r="G371" s="128" t="s">
        <v>203</v>
      </c>
      <c r="H371" s="129">
        <v>5.6550000000000002</v>
      </c>
      <c r="I371" s="130">
        <v>0</v>
      </c>
      <c r="J371" s="130">
        <f>ROUND(I371*H371,2)</f>
        <v>0</v>
      </c>
      <c r="K371" s="131"/>
      <c r="L371" s="28"/>
      <c r="M371" s="132" t="s">
        <v>1</v>
      </c>
      <c r="N371" s="133" t="s">
        <v>39</v>
      </c>
      <c r="O371" s="134">
        <v>0.27700000000000002</v>
      </c>
      <c r="P371" s="134">
        <f>O371*H371</f>
        <v>1.5664350000000002</v>
      </c>
      <c r="Q371" s="134">
        <v>0</v>
      </c>
      <c r="R371" s="134">
        <f>Q371*H371</f>
        <v>0</v>
      </c>
      <c r="S371" s="134">
        <v>7.3999999999999996E-2</v>
      </c>
      <c r="T371" s="135">
        <f>S371*H371</f>
        <v>0.41847000000000001</v>
      </c>
      <c r="AR371" s="136" t="s">
        <v>167</v>
      </c>
      <c r="AT371" s="136" t="s">
        <v>163</v>
      </c>
      <c r="AU371" s="136" t="s">
        <v>168</v>
      </c>
      <c r="AY371" s="16" t="s">
        <v>159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16" t="s">
        <v>83</v>
      </c>
      <c r="BK371" s="137">
        <f>ROUND(I371*H371,2)</f>
        <v>0</v>
      </c>
      <c r="BL371" s="16" t="s">
        <v>167</v>
      </c>
      <c r="BM371" s="136" t="s">
        <v>530</v>
      </c>
    </row>
    <row r="372" spans="2:65" s="12" customFormat="1">
      <c r="B372" s="138"/>
      <c r="D372" s="139" t="s">
        <v>170</v>
      </c>
      <c r="E372" s="140" t="s">
        <v>1</v>
      </c>
      <c r="F372" s="141" t="s">
        <v>531</v>
      </c>
      <c r="H372" s="142">
        <v>5.6550000000000002</v>
      </c>
      <c r="L372" s="138"/>
      <c r="M372" s="143"/>
      <c r="T372" s="144"/>
      <c r="AT372" s="140" t="s">
        <v>170</v>
      </c>
      <c r="AU372" s="140" t="s">
        <v>168</v>
      </c>
      <c r="AV372" s="12" t="s">
        <v>83</v>
      </c>
      <c r="AW372" s="12" t="s">
        <v>29</v>
      </c>
      <c r="AX372" s="12" t="s">
        <v>73</v>
      </c>
      <c r="AY372" s="140" t="s">
        <v>159</v>
      </c>
    </row>
    <row r="373" spans="2:65" s="13" customFormat="1">
      <c r="B373" s="145"/>
      <c r="D373" s="139" t="s">
        <v>170</v>
      </c>
      <c r="E373" s="146" t="s">
        <v>1</v>
      </c>
      <c r="F373" s="147" t="s">
        <v>172</v>
      </c>
      <c r="H373" s="148">
        <v>5.6550000000000002</v>
      </c>
      <c r="L373" s="145"/>
      <c r="M373" s="149"/>
      <c r="T373" s="150"/>
      <c r="AT373" s="146" t="s">
        <v>170</v>
      </c>
      <c r="AU373" s="146" t="s">
        <v>168</v>
      </c>
      <c r="AV373" s="13" t="s">
        <v>167</v>
      </c>
      <c r="AW373" s="13" t="s">
        <v>29</v>
      </c>
      <c r="AX373" s="13" t="s">
        <v>78</v>
      </c>
      <c r="AY373" s="146" t="s">
        <v>159</v>
      </c>
    </row>
    <row r="374" spans="2:65" s="1" customFormat="1" ht="21.75" customHeight="1">
      <c r="B374" s="124"/>
      <c r="C374" s="125" t="s">
        <v>532</v>
      </c>
      <c r="D374" s="125" t="s">
        <v>163</v>
      </c>
      <c r="E374" s="126" t="s">
        <v>533</v>
      </c>
      <c r="F374" s="127" t="s">
        <v>534</v>
      </c>
      <c r="G374" s="128" t="s">
        <v>1086</v>
      </c>
      <c r="H374" s="129">
        <v>1</v>
      </c>
      <c r="I374" s="130">
        <v>0</v>
      </c>
      <c r="J374" s="130">
        <f>ROUND(I374*H374,2)</f>
        <v>0</v>
      </c>
      <c r="K374" s="131"/>
      <c r="L374" s="28"/>
      <c r="M374" s="132" t="s">
        <v>1</v>
      </c>
      <c r="N374" s="133" t="s">
        <v>39</v>
      </c>
      <c r="O374" s="134">
        <v>0.71799999999999997</v>
      </c>
      <c r="P374" s="134">
        <f>O374*H374</f>
        <v>0.71799999999999997</v>
      </c>
      <c r="Q374" s="134">
        <v>0</v>
      </c>
      <c r="R374" s="134">
        <f>Q374*H374</f>
        <v>0</v>
      </c>
      <c r="S374" s="134">
        <v>6.3E-2</v>
      </c>
      <c r="T374" s="135">
        <f>S374*H374</f>
        <v>6.3E-2</v>
      </c>
      <c r="AR374" s="136" t="s">
        <v>167</v>
      </c>
      <c r="AT374" s="136" t="s">
        <v>163</v>
      </c>
      <c r="AU374" s="136" t="s">
        <v>168</v>
      </c>
      <c r="AY374" s="16" t="s">
        <v>159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83</v>
      </c>
      <c r="BK374" s="137">
        <f>ROUND(I374*H374,2)</f>
        <v>0</v>
      </c>
      <c r="BL374" s="16" t="s">
        <v>167</v>
      </c>
      <c r="BM374" s="136" t="s">
        <v>535</v>
      </c>
    </row>
    <row r="375" spans="2:65" s="12" customFormat="1">
      <c r="B375" s="138"/>
      <c r="D375" s="139" t="s">
        <v>170</v>
      </c>
      <c r="E375" s="140" t="s">
        <v>1</v>
      </c>
      <c r="F375" s="141" t="s">
        <v>536</v>
      </c>
      <c r="H375" s="142">
        <v>6.93</v>
      </c>
      <c r="L375" s="138"/>
      <c r="M375" s="143"/>
      <c r="T375" s="144"/>
      <c r="AT375" s="140" t="s">
        <v>170</v>
      </c>
      <c r="AU375" s="140" t="s">
        <v>168</v>
      </c>
      <c r="AV375" s="12" t="s">
        <v>83</v>
      </c>
      <c r="AW375" s="12" t="s">
        <v>29</v>
      </c>
      <c r="AX375" s="12" t="s">
        <v>73</v>
      </c>
      <c r="AY375" s="140" t="s">
        <v>159</v>
      </c>
    </row>
    <row r="376" spans="2:65" s="13" customFormat="1">
      <c r="B376" s="145"/>
      <c r="D376" s="139" t="s">
        <v>170</v>
      </c>
      <c r="E376" s="146" t="s">
        <v>1</v>
      </c>
      <c r="F376" s="147" t="s">
        <v>172</v>
      </c>
      <c r="H376" s="148">
        <v>6.93</v>
      </c>
      <c r="L376" s="145"/>
      <c r="M376" s="149"/>
      <c r="T376" s="150"/>
      <c r="AT376" s="146" t="s">
        <v>170</v>
      </c>
      <c r="AU376" s="146" t="s">
        <v>168</v>
      </c>
      <c r="AV376" s="13" t="s">
        <v>167</v>
      </c>
      <c r="AW376" s="13" t="s">
        <v>29</v>
      </c>
      <c r="AX376" s="13" t="s">
        <v>78</v>
      </c>
      <c r="AY376" s="146" t="s">
        <v>159</v>
      </c>
    </row>
    <row r="377" spans="2:65" s="11" customFormat="1" ht="20.85" customHeight="1">
      <c r="B377" s="113"/>
      <c r="D377" s="114" t="s">
        <v>72</v>
      </c>
      <c r="E377" s="122" t="s">
        <v>537</v>
      </c>
      <c r="F377" s="122" t="s">
        <v>538</v>
      </c>
      <c r="J377" s="123">
        <f>BK377</f>
        <v>0</v>
      </c>
      <c r="L377" s="113"/>
      <c r="M377" s="117"/>
      <c r="P377" s="118">
        <f>SUM(P378:P404)</f>
        <v>10.572045000000001</v>
      </c>
      <c r="R377" s="118">
        <f>SUM(R378:R404)</f>
        <v>5.0000000000000002E-5</v>
      </c>
      <c r="T377" s="119">
        <f>SUM(T378:T404)</f>
        <v>0.68550999999999995</v>
      </c>
      <c r="AR377" s="114" t="s">
        <v>78</v>
      </c>
      <c r="AT377" s="120" t="s">
        <v>72</v>
      </c>
      <c r="AU377" s="120" t="s">
        <v>83</v>
      </c>
      <c r="AY377" s="114" t="s">
        <v>159</v>
      </c>
      <c r="BK377" s="121">
        <f>SUM(BK378:BK404)</f>
        <v>0</v>
      </c>
    </row>
    <row r="378" spans="2:65" s="1" customFormat="1" ht="24.2" customHeight="1">
      <c r="B378" s="124"/>
      <c r="C378" s="125" t="s">
        <v>539</v>
      </c>
      <c r="D378" s="125" t="s">
        <v>163</v>
      </c>
      <c r="E378" s="126" t="s">
        <v>540</v>
      </c>
      <c r="F378" s="127" t="s">
        <v>541</v>
      </c>
      <c r="G378" s="128" t="s">
        <v>271</v>
      </c>
      <c r="H378" s="129">
        <v>3.1</v>
      </c>
      <c r="I378" s="130">
        <v>0</v>
      </c>
      <c r="J378" s="130">
        <f>ROUND(I378*H378,2)</f>
        <v>0</v>
      </c>
      <c r="K378" s="131"/>
      <c r="L378" s="28"/>
      <c r="M378" s="132" t="s">
        <v>1</v>
      </c>
      <c r="N378" s="133" t="s">
        <v>39</v>
      </c>
      <c r="O378" s="134">
        <v>0.14499999999999999</v>
      </c>
      <c r="P378" s="134">
        <f>O378*H378</f>
        <v>0.44949999999999996</v>
      </c>
      <c r="Q378" s="134">
        <v>0</v>
      </c>
      <c r="R378" s="134">
        <f>Q378*H378</f>
        <v>0</v>
      </c>
      <c r="S378" s="134">
        <v>3.0000000000000001E-3</v>
      </c>
      <c r="T378" s="135">
        <f>S378*H378</f>
        <v>9.300000000000001E-3</v>
      </c>
      <c r="AR378" s="136" t="s">
        <v>167</v>
      </c>
      <c r="AT378" s="136" t="s">
        <v>163</v>
      </c>
      <c r="AU378" s="136" t="s">
        <v>168</v>
      </c>
      <c r="AY378" s="16" t="s">
        <v>159</v>
      </c>
      <c r="BE378" s="137">
        <f>IF(N378="základní",J378,0)</f>
        <v>0</v>
      </c>
      <c r="BF378" s="137">
        <f>IF(N378="snížená",J378,0)</f>
        <v>0</v>
      </c>
      <c r="BG378" s="137">
        <f>IF(N378="zákl. přenesená",J378,0)</f>
        <v>0</v>
      </c>
      <c r="BH378" s="137">
        <f>IF(N378="sníž. přenesená",J378,0)</f>
        <v>0</v>
      </c>
      <c r="BI378" s="137">
        <f>IF(N378="nulová",J378,0)</f>
        <v>0</v>
      </c>
      <c r="BJ378" s="16" t="s">
        <v>83</v>
      </c>
      <c r="BK378" s="137">
        <f>ROUND(I378*H378,2)</f>
        <v>0</v>
      </c>
      <c r="BL378" s="16" t="s">
        <v>167</v>
      </c>
      <c r="BM378" s="136" t="s">
        <v>542</v>
      </c>
    </row>
    <row r="379" spans="2:65" s="12" customFormat="1">
      <c r="B379" s="138"/>
      <c r="D379" s="139" t="s">
        <v>170</v>
      </c>
      <c r="E379" s="140" t="s">
        <v>1</v>
      </c>
      <c r="F379" s="141" t="s">
        <v>543</v>
      </c>
      <c r="H379" s="142">
        <v>3.1</v>
      </c>
      <c r="L379" s="138"/>
      <c r="M379" s="143"/>
      <c r="T379" s="144"/>
      <c r="AT379" s="140" t="s">
        <v>170</v>
      </c>
      <c r="AU379" s="140" t="s">
        <v>168</v>
      </c>
      <c r="AV379" s="12" t="s">
        <v>83</v>
      </c>
      <c r="AW379" s="12" t="s">
        <v>29</v>
      </c>
      <c r="AX379" s="12" t="s">
        <v>78</v>
      </c>
      <c r="AY379" s="140" t="s">
        <v>159</v>
      </c>
    </row>
    <row r="380" spans="2:65" s="1" customFormat="1" ht="24.2" customHeight="1">
      <c r="B380" s="124"/>
      <c r="C380" s="125" t="s">
        <v>544</v>
      </c>
      <c r="D380" s="125" t="s">
        <v>163</v>
      </c>
      <c r="E380" s="126" t="s">
        <v>545</v>
      </c>
      <c r="F380" s="127" t="s">
        <v>546</v>
      </c>
      <c r="G380" s="128" t="s">
        <v>271</v>
      </c>
      <c r="H380" s="129">
        <v>2.4</v>
      </c>
      <c r="I380" s="130">
        <v>0</v>
      </c>
      <c r="J380" s="130">
        <f>ROUND(I380*H380,2)</f>
        <v>0</v>
      </c>
      <c r="K380" s="131"/>
      <c r="L380" s="28"/>
      <c r="M380" s="132" t="s">
        <v>1</v>
      </c>
      <c r="N380" s="133" t="s">
        <v>39</v>
      </c>
      <c r="O380" s="134">
        <v>0.155</v>
      </c>
      <c r="P380" s="134">
        <f>O380*H380</f>
        <v>0.372</v>
      </c>
      <c r="Q380" s="134">
        <v>0</v>
      </c>
      <c r="R380" s="134">
        <f>Q380*H380</f>
        <v>0</v>
      </c>
      <c r="S380" s="134">
        <v>5.0000000000000001E-3</v>
      </c>
      <c r="T380" s="135">
        <f>S380*H380</f>
        <v>1.2E-2</v>
      </c>
      <c r="AR380" s="136" t="s">
        <v>167</v>
      </c>
      <c r="AT380" s="136" t="s">
        <v>163</v>
      </c>
      <c r="AU380" s="136" t="s">
        <v>168</v>
      </c>
      <c r="AY380" s="16" t="s">
        <v>159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6" t="s">
        <v>83</v>
      </c>
      <c r="BK380" s="137">
        <f>ROUND(I380*H380,2)</f>
        <v>0</v>
      </c>
      <c r="BL380" s="16" t="s">
        <v>167</v>
      </c>
      <c r="BM380" s="136" t="s">
        <v>547</v>
      </c>
    </row>
    <row r="381" spans="2:65" s="12" customFormat="1">
      <c r="B381" s="138"/>
      <c r="D381" s="139" t="s">
        <v>170</v>
      </c>
      <c r="E381" s="140" t="s">
        <v>1</v>
      </c>
      <c r="F381" s="141" t="s">
        <v>548</v>
      </c>
      <c r="H381" s="142">
        <v>2.4</v>
      </c>
      <c r="L381" s="138"/>
      <c r="M381" s="143"/>
      <c r="T381" s="144"/>
      <c r="AT381" s="140" t="s">
        <v>170</v>
      </c>
      <c r="AU381" s="140" t="s">
        <v>168</v>
      </c>
      <c r="AV381" s="12" t="s">
        <v>83</v>
      </c>
      <c r="AW381" s="12" t="s">
        <v>29</v>
      </c>
      <c r="AX381" s="12" t="s">
        <v>78</v>
      </c>
      <c r="AY381" s="140" t="s">
        <v>159</v>
      </c>
    </row>
    <row r="382" spans="2:65" s="1" customFormat="1" ht="24.2" customHeight="1">
      <c r="B382" s="124"/>
      <c r="C382" s="125" t="s">
        <v>549</v>
      </c>
      <c r="D382" s="125" t="s">
        <v>163</v>
      </c>
      <c r="E382" s="126" t="s">
        <v>550</v>
      </c>
      <c r="F382" s="127" t="s">
        <v>551</v>
      </c>
      <c r="G382" s="128" t="s">
        <v>271</v>
      </c>
      <c r="H382" s="129">
        <v>3.4249999999999998</v>
      </c>
      <c r="I382" s="130">
        <v>0</v>
      </c>
      <c r="J382" s="130">
        <f>ROUND(I382*H382,2)</f>
        <v>0</v>
      </c>
      <c r="K382" s="131"/>
      <c r="L382" s="28"/>
      <c r="M382" s="132" t="s">
        <v>1</v>
      </c>
      <c r="N382" s="133" t="s">
        <v>39</v>
      </c>
      <c r="O382" s="134">
        <v>0.25600000000000001</v>
      </c>
      <c r="P382" s="134">
        <f>O382*H382</f>
        <v>0.87680000000000002</v>
      </c>
      <c r="Q382" s="134">
        <v>0</v>
      </c>
      <c r="R382" s="134">
        <f>Q382*H382</f>
        <v>0</v>
      </c>
      <c r="S382" s="134">
        <v>3.0000000000000001E-3</v>
      </c>
      <c r="T382" s="135">
        <f>S382*H382</f>
        <v>1.0274999999999999E-2</v>
      </c>
      <c r="AR382" s="136" t="s">
        <v>167</v>
      </c>
      <c r="AT382" s="136" t="s">
        <v>163</v>
      </c>
      <c r="AU382" s="136" t="s">
        <v>168</v>
      </c>
      <c r="AY382" s="16" t="s">
        <v>159</v>
      </c>
      <c r="BE382" s="137">
        <f>IF(N382="základní",J382,0)</f>
        <v>0</v>
      </c>
      <c r="BF382" s="137">
        <f>IF(N382="snížená",J382,0)</f>
        <v>0</v>
      </c>
      <c r="BG382" s="137">
        <f>IF(N382="zákl. přenesená",J382,0)</f>
        <v>0</v>
      </c>
      <c r="BH382" s="137">
        <f>IF(N382="sníž. přenesená",J382,0)</f>
        <v>0</v>
      </c>
      <c r="BI382" s="137">
        <f>IF(N382="nulová",J382,0)</f>
        <v>0</v>
      </c>
      <c r="BJ382" s="16" t="s">
        <v>83</v>
      </c>
      <c r="BK382" s="137">
        <f>ROUND(I382*H382,2)</f>
        <v>0</v>
      </c>
      <c r="BL382" s="16" t="s">
        <v>167</v>
      </c>
      <c r="BM382" s="136" t="s">
        <v>552</v>
      </c>
    </row>
    <row r="383" spans="2:65" s="12" customFormat="1">
      <c r="B383" s="138"/>
      <c r="D383" s="139" t="s">
        <v>170</v>
      </c>
      <c r="E383" s="140" t="s">
        <v>1</v>
      </c>
      <c r="F383" s="141" t="s">
        <v>553</v>
      </c>
      <c r="H383" s="142">
        <v>3.4249999999999998</v>
      </c>
      <c r="L383" s="138"/>
      <c r="M383" s="143"/>
      <c r="T383" s="144"/>
      <c r="AT383" s="140" t="s">
        <v>170</v>
      </c>
      <c r="AU383" s="140" t="s">
        <v>168</v>
      </c>
      <c r="AV383" s="12" t="s">
        <v>83</v>
      </c>
      <c r="AW383" s="12" t="s">
        <v>29</v>
      </c>
      <c r="AX383" s="12" t="s">
        <v>78</v>
      </c>
      <c r="AY383" s="140" t="s">
        <v>159</v>
      </c>
    </row>
    <row r="384" spans="2:65" s="1" customFormat="1" ht="24.2" customHeight="1">
      <c r="B384" s="124"/>
      <c r="C384" s="125" t="s">
        <v>554</v>
      </c>
      <c r="D384" s="125" t="s">
        <v>163</v>
      </c>
      <c r="E384" s="126" t="s">
        <v>555</v>
      </c>
      <c r="F384" s="127" t="s">
        <v>556</v>
      </c>
      <c r="G384" s="128" t="s">
        <v>271</v>
      </c>
      <c r="H384" s="129">
        <v>3.375</v>
      </c>
      <c r="I384" s="130">
        <v>0</v>
      </c>
      <c r="J384" s="130">
        <f>ROUND(I384*H384,2)</f>
        <v>0</v>
      </c>
      <c r="K384" s="131"/>
      <c r="L384" s="28"/>
      <c r="M384" s="132" t="s">
        <v>1</v>
      </c>
      <c r="N384" s="133" t="s">
        <v>39</v>
      </c>
      <c r="O384" s="134">
        <v>0.28100000000000003</v>
      </c>
      <c r="P384" s="134">
        <f>O384*H384</f>
        <v>0.94837500000000008</v>
      </c>
      <c r="Q384" s="134">
        <v>0</v>
      </c>
      <c r="R384" s="134">
        <f>Q384*H384</f>
        <v>0</v>
      </c>
      <c r="S384" s="134">
        <v>5.0000000000000001E-3</v>
      </c>
      <c r="T384" s="135">
        <f>S384*H384</f>
        <v>1.6875000000000001E-2</v>
      </c>
      <c r="AR384" s="136" t="s">
        <v>167</v>
      </c>
      <c r="AT384" s="136" t="s">
        <v>163</v>
      </c>
      <c r="AU384" s="136" t="s">
        <v>168</v>
      </c>
      <c r="AY384" s="16" t="s">
        <v>159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6" t="s">
        <v>83</v>
      </c>
      <c r="BK384" s="137">
        <f>ROUND(I384*H384,2)</f>
        <v>0</v>
      </c>
      <c r="BL384" s="16" t="s">
        <v>167</v>
      </c>
      <c r="BM384" s="136" t="s">
        <v>557</v>
      </c>
    </row>
    <row r="385" spans="2:65" s="12" customFormat="1">
      <c r="B385" s="138"/>
      <c r="D385" s="139" t="s">
        <v>170</v>
      </c>
      <c r="E385" s="140" t="s">
        <v>1</v>
      </c>
      <c r="F385" s="141" t="s">
        <v>558</v>
      </c>
      <c r="H385" s="142">
        <v>3.375</v>
      </c>
      <c r="L385" s="138"/>
      <c r="M385" s="143"/>
      <c r="T385" s="144"/>
      <c r="AT385" s="140" t="s">
        <v>170</v>
      </c>
      <c r="AU385" s="140" t="s">
        <v>168</v>
      </c>
      <c r="AV385" s="12" t="s">
        <v>83</v>
      </c>
      <c r="AW385" s="12" t="s">
        <v>29</v>
      </c>
      <c r="AX385" s="12" t="s">
        <v>78</v>
      </c>
      <c r="AY385" s="140" t="s">
        <v>159</v>
      </c>
    </row>
    <row r="386" spans="2:65" s="1" customFormat="1" ht="33" customHeight="1">
      <c r="B386" s="124"/>
      <c r="C386" s="125" t="s">
        <v>559</v>
      </c>
      <c r="D386" s="125" t="s">
        <v>163</v>
      </c>
      <c r="E386" s="126" t="s">
        <v>560</v>
      </c>
      <c r="F386" s="127" t="s">
        <v>561</v>
      </c>
      <c r="G386" s="128" t="s">
        <v>203</v>
      </c>
      <c r="H386" s="129">
        <v>5.55</v>
      </c>
      <c r="I386" s="130">
        <v>0</v>
      </c>
      <c r="J386" s="130">
        <f>ROUND(I386*H386,2)</f>
        <v>0</v>
      </c>
      <c r="K386" s="131"/>
      <c r="L386" s="28"/>
      <c r="M386" s="132" t="s">
        <v>1</v>
      </c>
      <c r="N386" s="133" t="s">
        <v>39</v>
      </c>
      <c r="O386" s="134">
        <v>0.16500000000000001</v>
      </c>
      <c r="P386" s="134">
        <f>O386*H386</f>
        <v>0.91575000000000006</v>
      </c>
      <c r="Q386" s="134">
        <v>0</v>
      </c>
      <c r="R386" s="134">
        <f>Q386*H386</f>
        <v>0</v>
      </c>
      <c r="S386" s="134">
        <v>0</v>
      </c>
      <c r="T386" s="135">
        <f>S386*H386</f>
        <v>0</v>
      </c>
      <c r="AR386" s="136" t="s">
        <v>167</v>
      </c>
      <c r="AT386" s="136" t="s">
        <v>163</v>
      </c>
      <c r="AU386" s="136" t="s">
        <v>168</v>
      </c>
      <c r="AY386" s="16" t="s">
        <v>159</v>
      </c>
      <c r="BE386" s="137">
        <f>IF(N386="základní",J386,0)</f>
        <v>0</v>
      </c>
      <c r="BF386" s="137">
        <f>IF(N386="snížená",J386,0)</f>
        <v>0</v>
      </c>
      <c r="BG386" s="137">
        <f>IF(N386="zákl. přenesená",J386,0)</f>
        <v>0</v>
      </c>
      <c r="BH386" s="137">
        <f>IF(N386="sníž. přenesená",J386,0)</f>
        <v>0</v>
      </c>
      <c r="BI386" s="137">
        <f>IF(N386="nulová",J386,0)</f>
        <v>0</v>
      </c>
      <c r="BJ386" s="16" t="s">
        <v>83</v>
      </c>
      <c r="BK386" s="137">
        <f>ROUND(I386*H386,2)</f>
        <v>0</v>
      </c>
      <c r="BL386" s="16" t="s">
        <v>167</v>
      </c>
      <c r="BM386" s="136" t="s">
        <v>562</v>
      </c>
    </row>
    <row r="387" spans="2:65" s="12" customFormat="1" ht="22.5">
      <c r="B387" s="138"/>
      <c r="D387" s="139" t="s">
        <v>170</v>
      </c>
      <c r="E387" s="140" t="s">
        <v>1</v>
      </c>
      <c r="F387" s="141" t="s">
        <v>563</v>
      </c>
      <c r="H387" s="142">
        <v>5.55</v>
      </c>
      <c r="L387" s="138"/>
      <c r="M387" s="143"/>
      <c r="T387" s="144"/>
      <c r="AT387" s="140" t="s">
        <v>170</v>
      </c>
      <c r="AU387" s="140" t="s">
        <v>168</v>
      </c>
      <c r="AV387" s="12" t="s">
        <v>83</v>
      </c>
      <c r="AW387" s="12" t="s">
        <v>29</v>
      </c>
      <c r="AX387" s="12" t="s">
        <v>78</v>
      </c>
      <c r="AY387" s="140" t="s">
        <v>159</v>
      </c>
    </row>
    <row r="388" spans="2:65" s="1" customFormat="1" ht="37.9" customHeight="1">
      <c r="B388" s="124"/>
      <c r="C388" s="125" t="s">
        <v>564</v>
      </c>
      <c r="D388" s="125" t="s">
        <v>163</v>
      </c>
      <c r="E388" s="126" t="s">
        <v>565</v>
      </c>
      <c r="F388" s="127" t="s">
        <v>566</v>
      </c>
      <c r="G388" s="128" t="s">
        <v>203</v>
      </c>
      <c r="H388" s="129">
        <v>5.55</v>
      </c>
      <c r="I388" s="130">
        <v>0</v>
      </c>
      <c r="J388" s="130">
        <f>ROUND(I388*H388,2)</f>
        <v>0</v>
      </c>
      <c r="K388" s="131"/>
      <c r="L388" s="28"/>
      <c r="M388" s="132" t="s">
        <v>1</v>
      </c>
      <c r="N388" s="133" t="s">
        <v>39</v>
      </c>
      <c r="O388" s="134">
        <v>8.1000000000000003E-2</v>
      </c>
      <c r="P388" s="134">
        <f>O388*H388</f>
        <v>0.44955000000000001</v>
      </c>
      <c r="Q388" s="134">
        <v>0</v>
      </c>
      <c r="R388" s="134">
        <f>Q388*H388</f>
        <v>0</v>
      </c>
      <c r="S388" s="134">
        <v>0</v>
      </c>
      <c r="T388" s="135">
        <f>S388*H388</f>
        <v>0</v>
      </c>
      <c r="AR388" s="136" t="s">
        <v>167</v>
      </c>
      <c r="AT388" s="136" t="s">
        <v>163</v>
      </c>
      <c r="AU388" s="136" t="s">
        <v>168</v>
      </c>
      <c r="AY388" s="16" t="s">
        <v>159</v>
      </c>
      <c r="BE388" s="137">
        <f>IF(N388="základní",J388,0)</f>
        <v>0</v>
      </c>
      <c r="BF388" s="137">
        <f>IF(N388="snížená",J388,0)</f>
        <v>0</v>
      </c>
      <c r="BG388" s="137">
        <f>IF(N388="zákl. přenesená",J388,0)</f>
        <v>0</v>
      </c>
      <c r="BH388" s="137">
        <f>IF(N388="sníž. přenesená",J388,0)</f>
        <v>0</v>
      </c>
      <c r="BI388" s="137">
        <f>IF(N388="nulová",J388,0)</f>
        <v>0</v>
      </c>
      <c r="BJ388" s="16" t="s">
        <v>83</v>
      </c>
      <c r="BK388" s="137">
        <f>ROUND(I388*H388,2)</f>
        <v>0</v>
      </c>
      <c r="BL388" s="16" t="s">
        <v>167</v>
      </c>
      <c r="BM388" s="136" t="s">
        <v>567</v>
      </c>
    </row>
    <row r="389" spans="2:65" s="1" customFormat="1" ht="24.2" customHeight="1">
      <c r="B389" s="124"/>
      <c r="C389" s="125" t="s">
        <v>568</v>
      </c>
      <c r="D389" s="125" t="s">
        <v>163</v>
      </c>
      <c r="E389" s="126" t="s">
        <v>569</v>
      </c>
      <c r="F389" s="127" t="s">
        <v>570</v>
      </c>
      <c r="G389" s="128" t="s">
        <v>271</v>
      </c>
      <c r="H389" s="129">
        <v>5</v>
      </c>
      <c r="I389" s="130">
        <v>0</v>
      </c>
      <c r="J389" s="130">
        <f>ROUND(I389*H389,2)</f>
        <v>0</v>
      </c>
      <c r="K389" s="131"/>
      <c r="L389" s="28"/>
      <c r="M389" s="132" t="s">
        <v>1</v>
      </c>
      <c r="N389" s="133" t="s">
        <v>39</v>
      </c>
      <c r="O389" s="134">
        <v>0.112</v>
      </c>
      <c r="P389" s="134">
        <f>O389*H389</f>
        <v>0.56000000000000005</v>
      </c>
      <c r="Q389" s="134">
        <v>1.0000000000000001E-5</v>
      </c>
      <c r="R389" s="134">
        <f>Q389*H389</f>
        <v>5.0000000000000002E-5</v>
      </c>
      <c r="S389" s="134">
        <v>2E-3</v>
      </c>
      <c r="T389" s="135">
        <f>S389*H389</f>
        <v>0.01</v>
      </c>
      <c r="AR389" s="136" t="s">
        <v>167</v>
      </c>
      <c r="AT389" s="136" t="s">
        <v>163</v>
      </c>
      <c r="AU389" s="136" t="s">
        <v>168</v>
      </c>
      <c r="AY389" s="16" t="s">
        <v>159</v>
      </c>
      <c r="BE389" s="137">
        <f>IF(N389="základní",J389,0)</f>
        <v>0</v>
      </c>
      <c r="BF389" s="137">
        <f>IF(N389="snížená",J389,0)</f>
        <v>0</v>
      </c>
      <c r="BG389" s="137">
        <f>IF(N389="zákl. přenesená",J389,0)</f>
        <v>0</v>
      </c>
      <c r="BH389" s="137">
        <f>IF(N389="sníž. přenesená",J389,0)</f>
        <v>0</v>
      </c>
      <c r="BI389" s="137">
        <f>IF(N389="nulová",J389,0)</f>
        <v>0</v>
      </c>
      <c r="BJ389" s="16" t="s">
        <v>83</v>
      </c>
      <c r="BK389" s="137">
        <f>ROUND(I389*H389,2)</f>
        <v>0</v>
      </c>
      <c r="BL389" s="16" t="s">
        <v>167</v>
      </c>
      <c r="BM389" s="136" t="s">
        <v>571</v>
      </c>
    </row>
    <row r="390" spans="2:65" s="12" customFormat="1">
      <c r="B390" s="138"/>
      <c r="D390" s="139" t="s">
        <v>170</v>
      </c>
      <c r="E390" s="140" t="s">
        <v>1</v>
      </c>
      <c r="F390" s="141" t="s">
        <v>572</v>
      </c>
      <c r="H390" s="142">
        <v>5</v>
      </c>
      <c r="L390" s="138"/>
      <c r="M390" s="143"/>
      <c r="T390" s="144"/>
      <c r="AT390" s="140" t="s">
        <v>170</v>
      </c>
      <c r="AU390" s="140" t="s">
        <v>168</v>
      </c>
      <c r="AV390" s="12" t="s">
        <v>83</v>
      </c>
      <c r="AW390" s="12" t="s">
        <v>29</v>
      </c>
      <c r="AX390" s="12" t="s">
        <v>73</v>
      </c>
      <c r="AY390" s="140" t="s">
        <v>159</v>
      </c>
    </row>
    <row r="391" spans="2:65" s="13" customFormat="1">
      <c r="B391" s="145"/>
      <c r="D391" s="139" t="s">
        <v>170</v>
      </c>
      <c r="E391" s="146" t="s">
        <v>1</v>
      </c>
      <c r="F391" s="147" t="s">
        <v>172</v>
      </c>
      <c r="H391" s="148">
        <v>5</v>
      </c>
      <c r="L391" s="145"/>
      <c r="M391" s="149"/>
      <c r="T391" s="150"/>
      <c r="AT391" s="146" t="s">
        <v>170</v>
      </c>
      <c r="AU391" s="146" t="s">
        <v>168</v>
      </c>
      <c r="AV391" s="13" t="s">
        <v>167</v>
      </c>
      <c r="AW391" s="13" t="s">
        <v>29</v>
      </c>
      <c r="AX391" s="13" t="s">
        <v>78</v>
      </c>
      <c r="AY391" s="146" t="s">
        <v>159</v>
      </c>
    </row>
    <row r="392" spans="2:65" s="1" customFormat="1" ht="37.9" customHeight="1">
      <c r="B392" s="124"/>
      <c r="C392" s="125" t="s">
        <v>573</v>
      </c>
      <c r="D392" s="125" t="s">
        <v>163</v>
      </c>
      <c r="E392" s="126" t="s">
        <v>574</v>
      </c>
      <c r="F392" s="127" t="s">
        <v>575</v>
      </c>
      <c r="G392" s="128" t="s">
        <v>203</v>
      </c>
      <c r="H392" s="129">
        <v>14.58</v>
      </c>
      <c r="I392" s="130">
        <v>0</v>
      </c>
      <c r="J392" s="130">
        <f>ROUND(I392*H392,2)</f>
        <v>0</v>
      </c>
      <c r="K392" s="131"/>
      <c r="L392" s="28"/>
      <c r="M392" s="132" t="s">
        <v>1</v>
      </c>
      <c r="N392" s="133" t="s">
        <v>39</v>
      </c>
      <c r="O392" s="134">
        <v>0.1</v>
      </c>
      <c r="P392" s="134">
        <f>O392*H392</f>
        <v>1.4580000000000002</v>
      </c>
      <c r="Q392" s="134">
        <v>0</v>
      </c>
      <c r="R392" s="134">
        <f>Q392*H392</f>
        <v>0</v>
      </c>
      <c r="S392" s="134">
        <v>0.01</v>
      </c>
      <c r="T392" s="135">
        <f>S392*H392</f>
        <v>0.14580000000000001</v>
      </c>
      <c r="AR392" s="136" t="s">
        <v>167</v>
      </c>
      <c r="AT392" s="136" t="s">
        <v>163</v>
      </c>
      <c r="AU392" s="136" t="s">
        <v>168</v>
      </c>
      <c r="AY392" s="16" t="s">
        <v>159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83</v>
      </c>
      <c r="BK392" s="137">
        <f>ROUND(I392*H392,2)</f>
        <v>0</v>
      </c>
      <c r="BL392" s="16" t="s">
        <v>167</v>
      </c>
      <c r="BM392" s="136" t="s">
        <v>576</v>
      </c>
    </row>
    <row r="393" spans="2:65" s="12" customFormat="1">
      <c r="B393" s="138"/>
      <c r="D393" s="139" t="s">
        <v>170</v>
      </c>
      <c r="E393" s="140" t="s">
        <v>1</v>
      </c>
      <c r="F393" s="141" t="s">
        <v>84</v>
      </c>
      <c r="H393" s="142">
        <v>14.58</v>
      </c>
      <c r="L393" s="138"/>
      <c r="M393" s="143"/>
      <c r="T393" s="144"/>
      <c r="AT393" s="140" t="s">
        <v>170</v>
      </c>
      <c r="AU393" s="140" t="s">
        <v>168</v>
      </c>
      <c r="AV393" s="12" t="s">
        <v>83</v>
      </c>
      <c r="AW393" s="12" t="s">
        <v>29</v>
      </c>
      <c r="AX393" s="12" t="s">
        <v>78</v>
      </c>
      <c r="AY393" s="140" t="s">
        <v>159</v>
      </c>
    </row>
    <row r="394" spans="2:65" s="1" customFormat="1" ht="37.9" customHeight="1">
      <c r="B394" s="124"/>
      <c r="C394" s="125" t="s">
        <v>577</v>
      </c>
      <c r="D394" s="125" t="s">
        <v>163</v>
      </c>
      <c r="E394" s="126" t="s">
        <v>578</v>
      </c>
      <c r="F394" s="127" t="s">
        <v>579</v>
      </c>
      <c r="G394" s="128" t="s">
        <v>203</v>
      </c>
      <c r="H394" s="129">
        <v>21.986999999999998</v>
      </c>
      <c r="I394" s="130">
        <v>0</v>
      </c>
      <c r="J394" s="130">
        <f>ROUND(I394*H394,2)</f>
        <v>0</v>
      </c>
      <c r="K394" s="131"/>
      <c r="L394" s="28"/>
      <c r="M394" s="132" t="s">
        <v>1</v>
      </c>
      <c r="N394" s="133" t="s">
        <v>39</v>
      </c>
      <c r="O394" s="134">
        <v>0.08</v>
      </c>
      <c r="P394" s="134">
        <f>O394*H394</f>
        <v>1.7589599999999999</v>
      </c>
      <c r="Q394" s="134">
        <v>0</v>
      </c>
      <c r="R394" s="134">
        <f>Q394*H394</f>
        <v>0</v>
      </c>
      <c r="S394" s="134">
        <v>0.01</v>
      </c>
      <c r="T394" s="135">
        <f>S394*H394</f>
        <v>0.21986999999999998</v>
      </c>
      <c r="AR394" s="136" t="s">
        <v>167</v>
      </c>
      <c r="AT394" s="136" t="s">
        <v>163</v>
      </c>
      <c r="AU394" s="136" t="s">
        <v>168</v>
      </c>
      <c r="AY394" s="16" t="s">
        <v>159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6" t="s">
        <v>83</v>
      </c>
      <c r="BK394" s="137">
        <f>ROUND(I394*H394,2)</f>
        <v>0</v>
      </c>
      <c r="BL394" s="16" t="s">
        <v>167</v>
      </c>
      <c r="BM394" s="136" t="s">
        <v>580</v>
      </c>
    </row>
    <row r="395" spans="2:65" s="12" customFormat="1">
      <c r="B395" s="138"/>
      <c r="D395" s="139" t="s">
        <v>170</v>
      </c>
      <c r="E395" s="140" t="s">
        <v>1</v>
      </c>
      <c r="F395" s="141" t="s">
        <v>88</v>
      </c>
      <c r="H395" s="142">
        <v>21.986999999999998</v>
      </c>
      <c r="L395" s="138"/>
      <c r="M395" s="143"/>
      <c r="T395" s="144"/>
      <c r="AT395" s="140" t="s">
        <v>170</v>
      </c>
      <c r="AU395" s="140" t="s">
        <v>168</v>
      </c>
      <c r="AV395" s="12" t="s">
        <v>83</v>
      </c>
      <c r="AW395" s="12" t="s">
        <v>29</v>
      </c>
      <c r="AX395" s="12" t="s">
        <v>78</v>
      </c>
      <c r="AY395" s="140" t="s">
        <v>159</v>
      </c>
    </row>
    <row r="396" spans="2:65" s="1" customFormat="1" ht="37.9" customHeight="1">
      <c r="B396" s="124"/>
      <c r="C396" s="125" t="s">
        <v>581</v>
      </c>
      <c r="D396" s="125" t="s">
        <v>163</v>
      </c>
      <c r="E396" s="126" t="s">
        <v>582</v>
      </c>
      <c r="F396" s="127" t="s">
        <v>583</v>
      </c>
      <c r="G396" s="128" t="s">
        <v>203</v>
      </c>
      <c r="H396" s="129">
        <v>1.875</v>
      </c>
      <c r="I396" s="130">
        <v>0</v>
      </c>
      <c r="J396" s="130">
        <f>ROUND(I396*H396,2)</f>
        <v>0</v>
      </c>
      <c r="K396" s="131"/>
      <c r="L396" s="28"/>
      <c r="M396" s="132" t="s">
        <v>1</v>
      </c>
      <c r="N396" s="133" t="s">
        <v>39</v>
      </c>
      <c r="O396" s="134">
        <v>0.26</v>
      </c>
      <c r="P396" s="134">
        <f>O396*H396</f>
        <v>0.48750000000000004</v>
      </c>
      <c r="Q396" s="134">
        <v>0</v>
      </c>
      <c r="R396" s="134">
        <f>Q396*H396</f>
        <v>0</v>
      </c>
      <c r="S396" s="134">
        <v>4.5999999999999999E-2</v>
      </c>
      <c r="T396" s="135">
        <f>S396*H396</f>
        <v>8.6249999999999993E-2</v>
      </c>
      <c r="AR396" s="136" t="s">
        <v>167</v>
      </c>
      <c r="AT396" s="136" t="s">
        <v>163</v>
      </c>
      <c r="AU396" s="136" t="s">
        <v>168</v>
      </c>
      <c r="AY396" s="16" t="s">
        <v>159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6" t="s">
        <v>83</v>
      </c>
      <c r="BK396" s="137">
        <f>ROUND(I396*H396,2)</f>
        <v>0</v>
      </c>
      <c r="BL396" s="16" t="s">
        <v>167</v>
      </c>
      <c r="BM396" s="136" t="s">
        <v>584</v>
      </c>
    </row>
    <row r="397" spans="2:65" s="12" customFormat="1">
      <c r="B397" s="138"/>
      <c r="D397" s="139" t="s">
        <v>170</v>
      </c>
      <c r="E397" s="140" t="s">
        <v>1</v>
      </c>
      <c r="F397" s="141" t="s">
        <v>585</v>
      </c>
      <c r="H397" s="142">
        <v>1.875</v>
      </c>
      <c r="L397" s="138"/>
      <c r="M397" s="143"/>
      <c r="T397" s="144"/>
      <c r="AT397" s="140" t="s">
        <v>170</v>
      </c>
      <c r="AU397" s="140" t="s">
        <v>168</v>
      </c>
      <c r="AV397" s="12" t="s">
        <v>83</v>
      </c>
      <c r="AW397" s="12" t="s">
        <v>29</v>
      </c>
      <c r="AX397" s="12" t="s">
        <v>78</v>
      </c>
      <c r="AY397" s="140" t="s">
        <v>159</v>
      </c>
    </row>
    <row r="398" spans="2:65" s="1" customFormat="1" ht="24.2" customHeight="1">
      <c r="B398" s="124"/>
      <c r="C398" s="125" t="s">
        <v>586</v>
      </c>
      <c r="D398" s="125" t="s">
        <v>163</v>
      </c>
      <c r="E398" s="126" t="s">
        <v>587</v>
      </c>
      <c r="F398" s="127" t="s">
        <v>588</v>
      </c>
      <c r="G398" s="128" t="s">
        <v>203</v>
      </c>
      <c r="H398" s="129">
        <v>2.1</v>
      </c>
      <c r="I398" s="130">
        <v>0</v>
      </c>
      <c r="J398" s="130">
        <f>ROUND(I398*H398,2)</f>
        <v>0</v>
      </c>
      <c r="K398" s="131"/>
      <c r="L398" s="28"/>
      <c r="M398" s="132" t="s">
        <v>1</v>
      </c>
      <c r="N398" s="133" t="s">
        <v>39</v>
      </c>
      <c r="O398" s="134">
        <v>0.183</v>
      </c>
      <c r="P398" s="134">
        <f>O398*H398</f>
        <v>0.38430000000000003</v>
      </c>
      <c r="Q398" s="134">
        <v>0</v>
      </c>
      <c r="R398" s="134">
        <f>Q398*H398</f>
        <v>0</v>
      </c>
      <c r="S398" s="134">
        <v>2.9000000000000001E-2</v>
      </c>
      <c r="T398" s="135">
        <f>S398*H398</f>
        <v>6.0900000000000003E-2</v>
      </c>
      <c r="AR398" s="136" t="s">
        <v>167</v>
      </c>
      <c r="AT398" s="136" t="s">
        <v>163</v>
      </c>
      <c r="AU398" s="136" t="s">
        <v>168</v>
      </c>
      <c r="AY398" s="16" t="s">
        <v>159</v>
      </c>
      <c r="BE398" s="137">
        <f>IF(N398="základní",J398,0)</f>
        <v>0</v>
      </c>
      <c r="BF398" s="137">
        <f>IF(N398="snížená",J398,0)</f>
        <v>0</v>
      </c>
      <c r="BG398" s="137">
        <f>IF(N398="zákl. přenesená",J398,0)</f>
        <v>0</v>
      </c>
      <c r="BH398" s="137">
        <f>IF(N398="sníž. přenesená",J398,0)</f>
        <v>0</v>
      </c>
      <c r="BI398" s="137">
        <f>IF(N398="nulová",J398,0)</f>
        <v>0</v>
      </c>
      <c r="BJ398" s="16" t="s">
        <v>83</v>
      </c>
      <c r="BK398" s="137">
        <f>ROUND(I398*H398,2)</f>
        <v>0</v>
      </c>
      <c r="BL398" s="16" t="s">
        <v>167</v>
      </c>
      <c r="BM398" s="136" t="s">
        <v>589</v>
      </c>
    </row>
    <row r="399" spans="2:65" s="12" customFormat="1">
      <c r="B399" s="138"/>
      <c r="D399" s="139" t="s">
        <v>170</v>
      </c>
      <c r="E399" s="140" t="s">
        <v>1</v>
      </c>
      <c r="F399" s="141" t="s">
        <v>424</v>
      </c>
      <c r="H399" s="142">
        <v>2.1</v>
      </c>
      <c r="L399" s="138"/>
      <c r="M399" s="143"/>
      <c r="T399" s="144"/>
      <c r="AT399" s="140" t="s">
        <v>170</v>
      </c>
      <c r="AU399" s="140" t="s">
        <v>168</v>
      </c>
      <c r="AV399" s="12" t="s">
        <v>83</v>
      </c>
      <c r="AW399" s="12" t="s">
        <v>29</v>
      </c>
      <c r="AX399" s="12" t="s">
        <v>78</v>
      </c>
      <c r="AY399" s="140" t="s">
        <v>159</v>
      </c>
    </row>
    <row r="400" spans="2:65" s="1" customFormat="1" ht="16.5" customHeight="1">
      <c r="B400" s="124"/>
      <c r="C400" s="125" t="s">
        <v>590</v>
      </c>
      <c r="D400" s="125" t="s">
        <v>163</v>
      </c>
      <c r="E400" s="126" t="s">
        <v>591</v>
      </c>
      <c r="F400" s="127" t="s">
        <v>592</v>
      </c>
      <c r="G400" s="128" t="s">
        <v>203</v>
      </c>
      <c r="H400" s="129">
        <v>5.44</v>
      </c>
      <c r="I400" s="130">
        <v>0</v>
      </c>
      <c r="J400" s="130">
        <f>ROUND(I400*H400,2)</f>
        <v>0</v>
      </c>
      <c r="K400" s="131"/>
      <c r="L400" s="28"/>
      <c r="M400" s="132" t="s">
        <v>1</v>
      </c>
      <c r="N400" s="133" t="s">
        <v>39</v>
      </c>
      <c r="O400" s="134">
        <v>0.33400000000000002</v>
      </c>
      <c r="P400" s="134">
        <f>O400*H400</f>
        <v>1.8169600000000001</v>
      </c>
      <c r="Q400" s="134">
        <v>0</v>
      </c>
      <c r="R400" s="134">
        <f>Q400*H400</f>
        <v>0</v>
      </c>
      <c r="S400" s="134">
        <v>2.1000000000000001E-2</v>
      </c>
      <c r="T400" s="135">
        <f>S400*H400</f>
        <v>0.11424000000000002</v>
      </c>
      <c r="AR400" s="136" t="s">
        <v>173</v>
      </c>
      <c r="AT400" s="136" t="s">
        <v>163</v>
      </c>
      <c r="AU400" s="136" t="s">
        <v>168</v>
      </c>
      <c r="AY400" s="16" t="s">
        <v>159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6" t="s">
        <v>83</v>
      </c>
      <c r="BK400" s="137">
        <f>ROUND(I400*H400,2)</f>
        <v>0</v>
      </c>
      <c r="BL400" s="16" t="s">
        <v>173</v>
      </c>
      <c r="BM400" s="136" t="s">
        <v>593</v>
      </c>
    </row>
    <row r="401" spans="2:65" s="12" customFormat="1">
      <c r="B401" s="138"/>
      <c r="D401" s="139" t="s">
        <v>170</v>
      </c>
      <c r="E401" s="140" t="s">
        <v>1</v>
      </c>
      <c r="F401" s="141" t="s">
        <v>594</v>
      </c>
      <c r="H401" s="142">
        <v>5.44</v>
      </c>
      <c r="L401" s="138"/>
      <c r="M401" s="143"/>
      <c r="T401" s="144"/>
      <c r="AT401" s="140" t="s">
        <v>170</v>
      </c>
      <c r="AU401" s="140" t="s">
        <v>168</v>
      </c>
      <c r="AV401" s="12" t="s">
        <v>83</v>
      </c>
      <c r="AW401" s="12" t="s">
        <v>29</v>
      </c>
      <c r="AX401" s="12" t="s">
        <v>78</v>
      </c>
      <c r="AY401" s="140" t="s">
        <v>159</v>
      </c>
    </row>
    <row r="402" spans="2:65" s="1" customFormat="1" ht="37.9" customHeight="1">
      <c r="B402" s="124"/>
      <c r="C402" s="125" t="s">
        <v>595</v>
      </c>
      <c r="D402" s="125" t="s">
        <v>163</v>
      </c>
      <c r="E402" s="126" t="s">
        <v>596</v>
      </c>
      <c r="F402" s="127" t="s">
        <v>597</v>
      </c>
      <c r="G402" s="128" t="s">
        <v>203</v>
      </c>
      <c r="H402" s="129">
        <v>5.55</v>
      </c>
      <c r="I402" s="130">
        <v>0</v>
      </c>
      <c r="J402" s="130">
        <f>ROUND(I402*H402,2)</f>
        <v>0</v>
      </c>
      <c r="K402" s="131"/>
      <c r="L402" s="28"/>
      <c r="M402" s="132" t="s">
        <v>1</v>
      </c>
      <c r="N402" s="133" t="s">
        <v>39</v>
      </c>
      <c r="O402" s="134">
        <v>1.2999999999999999E-2</v>
      </c>
      <c r="P402" s="134">
        <f>O402*H402</f>
        <v>7.2149999999999992E-2</v>
      </c>
      <c r="Q402" s="134">
        <v>0</v>
      </c>
      <c r="R402" s="134">
        <f>Q402*H402</f>
        <v>0</v>
      </c>
      <c r="S402" s="134">
        <v>0</v>
      </c>
      <c r="T402" s="135">
        <f>S402*H402</f>
        <v>0</v>
      </c>
      <c r="AR402" s="136" t="s">
        <v>167</v>
      </c>
      <c r="AT402" s="136" t="s">
        <v>163</v>
      </c>
      <c r="AU402" s="136" t="s">
        <v>168</v>
      </c>
      <c r="AY402" s="16" t="s">
        <v>159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6" t="s">
        <v>83</v>
      </c>
      <c r="BK402" s="137">
        <f>ROUND(I402*H402,2)</f>
        <v>0</v>
      </c>
      <c r="BL402" s="16" t="s">
        <v>167</v>
      </c>
      <c r="BM402" s="136" t="s">
        <v>598</v>
      </c>
    </row>
    <row r="403" spans="2:65" s="1" customFormat="1" ht="37.9" customHeight="1">
      <c r="B403" s="124"/>
      <c r="C403" s="125" t="s">
        <v>599</v>
      </c>
      <c r="D403" s="125" t="s">
        <v>163</v>
      </c>
      <c r="E403" s="126" t="s">
        <v>600</v>
      </c>
      <c r="F403" s="127" t="s">
        <v>601</v>
      </c>
      <c r="G403" s="128" t="s">
        <v>203</v>
      </c>
      <c r="H403" s="129">
        <v>11.1</v>
      </c>
      <c r="I403" s="130">
        <v>0</v>
      </c>
      <c r="J403" s="130">
        <f>ROUND(I403*H403,2)</f>
        <v>0</v>
      </c>
      <c r="K403" s="131"/>
      <c r="L403" s="28"/>
      <c r="M403" s="132" t="s">
        <v>1</v>
      </c>
      <c r="N403" s="133" t="s">
        <v>39</v>
      </c>
      <c r="O403" s="134">
        <v>2E-3</v>
      </c>
      <c r="P403" s="134">
        <f>O403*H403</f>
        <v>2.2200000000000001E-2</v>
      </c>
      <c r="Q403" s="134">
        <v>0</v>
      </c>
      <c r="R403" s="134">
        <f>Q403*H403</f>
        <v>0</v>
      </c>
      <c r="S403" s="134">
        <v>0</v>
      </c>
      <c r="T403" s="135">
        <f>S403*H403</f>
        <v>0</v>
      </c>
      <c r="AR403" s="136" t="s">
        <v>167</v>
      </c>
      <c r="AT403" s="136" t="s">
        <v>163</v>
      </c>
      <c r="AU403" s="136" t="s">
        <v>168</v>
      </c>
      <c r="AY403" s="16" t="s">
        <v>159</v>
      </c>
      <c r="BE403" s="137">
        <f>IF(N403="základní",J403,0)</f>
        <v>0</v>
      </c>
      <c r="BF403" s="137">
        <f>IF(N403="snížená",J403,0)</f>
        <v>0</v>
      </c>
      <c r="BG403" s="137">
        <f>IF(N403="zákl. přenesená",J403,0)</f>
        <v>0</v>
      </c>
      <c r="BH403" s="137">
        <f>IF(N403="sníž. přenesená",J403,0)</f>
        <v>0</v>
      </c>
      <c r="BI403" s="137">
        <f>IF(N403="nulová",J403,0)</f>
        <v>0</v>
      </c>
      <c r="BJ403" s="16" t="s">
        <v>83</v>
      </c>
      <c r="BK403" s="137">
        <f>ROUND(I403*H403,2)</f>
        <v>0</v>
      </c>
      <c r="BL403" s="16" t="s">
        <v>167</v>
      </c>
      <c r="BM403" s="136" t="s">
        <v>602</v>
      </c>
    </row>
    <row r="404" spans="2:65" s="12" customFormat="1">
      <c r="B404" s="138"/>
      <c r="D404" s="139" t="s">
        <v>170</v>
      </c>
      <c r="E404" s="140" t="s">
        <v>1</v>
      </c>
      <c r="F404" s="141" t="s">
        <v>603</v>
      </c>
      <c r="H404" s="142">
        <v>11.1</v>
      </c>
      <c r="L404" s="138"/>
      <c r="M404" s="143"/>
      <c r="T404" s="144"/>
      <c r="AT404" s="140" t="s">
        <v>170</v>
      </c>
      <c r="AU404" s="140" t="s">
        <v>168</v>
      </c>
      <c r="AV404" s="12" t="s">
        <v>83</v>
      </c>
      <c r="AW404" s="12" t="s">
        <v>29</v>
      </c>
      <c r="AX404" s="12" t="s">
        <v>78</v>
      </c>
      <c r="AY404" s="140" t="s">
        <v>159</v>
      </c>
    </row>
    <row r="405" spans="2:65" s="11" customFormat="1" ht="22.9" customHeight="1">
      <c r="B405" s="113"/>
      <c r="D405" s="114" t="s">
        <v>72</v>
      </c>
      <c r="E405" s="122" t="s">
        <v>604</v>
      </c>
      <c r="F405" s="122" t="s">
        <v>605</v>
      </c>
      <c r="J405" s="123">
        <f>BK405</f>
        <v>0</v>
      </c>
      <c r="L405" s="113"/>
      <c r="M405" s="117"/>
      <c r="P405" s="118">
        <f>SUM(P406:P410)</f>
        <v>4.0866350000000002</v>
      </c>
      <c r="R405" s="118">
        <f>SUM(R406:R410)</f>
        <v>0</v>
      </c>
      <c r="T405" s="119">
        <f>SUM(T406:T410)</f>
        <v>0</v>
      </c>
      <c r="AR405" s="114" t="s">
        <v>78</v>
      </c>
      <c r="AT405" s="120" t="s">
        <v>72</v>
      </c>
      <c r="AU405" s="120" t="s">
        <v>78</v>
      </c>
      <c r="AY405" s="114" t="s">
        <v>159</v>
      </c>
      <c r="BK405" s="121">
        <f>SUM(BK406:BK410)</f>
        <v>0</v>
      </c>
    </row>
    <row r="406" spans="2:65" s="1" customFormat="1" ht="33" customHeight="1">
      <c r="B406" s="124"/>
      <c r="C406" s="125" t="s">
        <v>606</v>
      </c>
      <c r="D406" s="125" t="s">
        <v>163</v>
      </c>
      <c r="E406" s="126" t="s">
        <v>607</v>
      </c>
      <c r="F406" s="127" t="s">
        <v>608</v>
      </c>
      <c r="G406" s="128" t="s">
        <v>195</v>
      </c>
      <c r="H406" s="129">
        <v>1.9790000000000001</v>
      </c>
      <c r="I406" s="130">
        <v>0</v>
      </c>
      <c r="J406" s="130">
        <f>ROUND(I406*H406,2)</f>
        <v>0</v>
      </c>
      <c r="K406" s="131"/>
      <c r="L406" s="28" t="s">
        <v>1087</v>
      </c>
      <c r="M406" s="132" t="s">
        <v>1</v>
      </c>
      <c r="N406" s="133" t="s">
        <v>39</v>
      </c>
      <c r="O406" s="134">
        <v>1.88</v>
      </c>
      <c r="P406" s="134">
        <f>O406*H406</f>
        <v>3.72052</v>
      </c>
      <c r="Q406" s="134">
        <v>0</v>
      </c>
      <c r="R406" s="134">
        <f>Q406*H406</f>
        <v>0</v>
      </c>
      <c r="S406" s="134">
        <v>0</v>
      </c>
      <c r="T406" s="135">
        <f>S406*H406</f>
        <v>0</v>
      </c>
      <c r="AR406" s="136" t="s">
        <v>167</v>
      </c>
      <c r="AT406" s="136" t="s">
        <v>163</v>
      </c>
      <c r="AU406" s="136" t="s">
        <v>83</v>
      </c>
      <c r="AY406" s="16" t="s">
        <v>159</v>
      </c>
      <c r="BE406" s="137">
        <f>IF(N406="základní",J406,0)</f>
        <v>0</v>
      </c>
      <c r="BF406" s="137">
        <f>IF(N406="snížená",J406,0)</f>
        <v>0</v>
      </c>
      <c r="BG406" s="137">
        <f>IF(N406="zákl. přenesená",J406,0)</f>
        <v>0</v>
      </c>
      <c r="BH406" s="137">
        <f>IF(N406="sníž. přenesená",J406,0)</f>
        <v>0</v>
      </c>
      <c r="BI406" s="137">
        <f>IF(N406="nulová",J406,0)</f>
        <v>0</v>
      </c>
      <c r="BJ406" s="16" t="s">
        <v>83</v>
      </c>
      <c r="BK406" s="137">
        <f>ROUND(I406*H406,2)</f>
        <v>0</v>
      </c>
      <c r="BL406" s="16" t="s">
        <v>167</v>
      </c>
      <c r="BM406" s="136" t="s">
        <v>609</v>
      </c>
    </row>
    <row r="407" spans="2:65" s="1" customFormat="1" ht="24.2" customHeight="1">
      <c r="B407" s="124"/>
      <c r="C407" s="125" t="s">
        <v>610</v>
      </c>
      <c r="D407" s="125" t="s">
        <v>163</v>
      </c>
      <c r="E407" s="126" t="s">
        <v>611</v>
      </c>
      <c r="F407" s="127" t="s">
        <v>612</v>
      </c>
      <c r="G407" s="128" t="s">
        <v>195</v>
      </c>
      <c r="H407" s="129">
        <v>1.9790000000000001</v>
      </c>
      <c r="I407" s="130">
        <v>0</v>
      </c>
      <c r="J407" s="130">
        <f>ROUND(I407*H407,2)</f>
        <v>0</v>
      </c>
      <c r="K407" s="131"/>
      <c r="L407" s="28"/>
      <c r="M407" s="132" t="s">
        <v>1</v>
      </c>
      <c r="N407" s="133" t="s">
        <v>39</v>
      </c>
      <c r="O407" s="134">
        <v>0.125</v>
      </c>
      <c r="P407" s="134">
        <f>O407*H407</f>
        <v>0.24737500000000001</v>
      </c>
      <c r="Q407" s="134">
        <v>0</v>
      </c>
      <c r="R407" s="134">
        <f>Q407*H407</f>
        <v>0</v>
      </c>
      <c r="S407" s="134">
        <v>0</v>
      </c>
      <c r="T407" s="135">
        <f>S407*H407</f>
        <v>0</v>
      </c>
      <c r="AR407" s="136" t="s">
        <v>167</v>
      </c>
      <c r="AT407" s="136" t="s">
        <v>163</v>
      </c>
      <c r="AU407" s="136" t="s">
        <v>83</v>
      </c>
      <c r="AY407" s="16" t="s">
        <v>159</v>
      </c>
      <c r="BE407" s="137">
        <f>IF(N407="základní",J407,0)</f>
        <v>0</v>
      </c>
      <c r="BF407" s="137">
        <f>IF(N407="snížená",J407,0)</f>
        <v>0</v>
      </c>
      <c r="BG407" s="137">
        <f>IF(N407="zákl. přenesená",J407,0)</f>
        <v>0</v>
      </c>
      <c r="BH407" s="137">
        <f>IF(N407="sníž. přenesená",J407,0)</f>
        <v>0</v>
      </c>
      <c r="BI407" s="137">
        <f>IF(N407="nulová",J407,0)</f>
        <v>0</v>
      </c>
      <c r="BJ407" s="16" t="s">
        <v>83</v>
      </c>
      <c r="BK407" s="137">
        <f>ROUND(I407*H407,2)</f>
        <v>0</v>
      </c>
      <c r="BL407" s="16" t="s">
        <v>167</v>
      </c>
      <c r="BM407" s="136" t="s">
        <v>613</v>
      </c>
    </row>
    <row r="408" spans="2:65" s="1" customFormat="1" ht="24.2" customHeight="1">
      <c r="B408" s="124"/>
      <c r="C408" s="125" t="s">
        <v>614</v>
      </c>
      <c r="D408" s="125" t="s">
        <v>163</v>
      </c>
      <c r="E408" s="126" t="s">
        <v>615</v>
      </c>
      <c r="F408" s="127" t="s">
        <v>616</v>
      </c>
      <c r="G408" s="128" t="s">
        <v>195</v>
      </c>
      <c r="H408" s="129">
        <v>19.79</v>
      </c>
      <c r="I408" s="130">
        <v>0</v>
      </c>
      <c r="J408" s="130">
        <f>ROUND(I408*H408,2)</f>
        <v>0</v>
      </c>
      <c r="K408" s="131"/>
      <c r="L408" s="28"/>
      <c r="M408" s="132" t="s">
        <v>1</v>
      </c>
      <c r="N408" s="133" t="s">
        <v>39</v>
      </c>
      <c r="O408" s="134">
        <v>6.0000000000000001E-3</v>
      </c>
      <c r="P408" s="134">
        <f>O408*H408</f>
        <v>0.11874</v>
      </c>
      <c r="Q408" s="134">
        <v>0</v>
      </c>
      <c r="R408" s="134">
        <f>Q408*H408</f>
        <v>0</v>
      </c>
      <c r="S408" s="134">
        <v>0</v>
      </c>
      <c r="T408" s="135">
        <f>S408*H408</f>
        <v>0</v>
      </c>
      <c r="AR408" s="136" t="s">
        <v>167</v>
      </c>
      <c r="AT408" s="136" t="s">
        <v>163</v>
      </c>
      <c r="AU408" s="136" t="s">
        <v>83</v>
      </c>
      <c r="AY408" s="16" t="s">
        <v>159</v>
      </c>
      <c r="BE408" s="137">
        <f>IF(N408="základní",J408,0)</f>
        <v>0</v>
      </c>
      <c r="BF408" s="137">
        <f>IF(N408="snížená",J408,0)</f>
        <v>0</v>
      </c>
      <c r="BG408" s="137">
        <f>IF(N408="zákl. přenesená",J408,0)</f>
        <v>0</v>
      </c>
      <c r="BH408" s="137">
        <f>IF(N408="sníž. přenesená",J408,0)</f>
        <v>0</v>
      </c>
      <c r="BI408" s="137">
        <f>IF(N408="nulová",J408,0)</f>
        <v>0</v>
      </c>
      <c r="BJ408" s="16" t="s">
        <v>83</v>
      </c>
      <c r="BK408" s="137">
        <f>ROUND(I408*H408,2)</f>
        <v>0</v>
      </c>
      <c r="BL408" s="16" t="s">
        <v>167</v>
      </c>
      <c r="BM408" s="136" t="s">
        <v>617</v>
      </c>
    </row>
    <row r="409" spans="2:65" s="12" customFormat="1">
      <c r="B409" s="138"/>
      <c r="D409" s="139" t="s">
        <v>170</v>
      </c>
      <c r="E409" s="140" t="s">
        <v>1</v>
      </c>
      <c r="F409" s="141" t="s">
        <v>1091</v>
      </c>
      <c r="H409" s="142">
        <v>19.79</v>
      </c>
      <c r="L409" s="138"/>
      <c r="M409" s="143"/>
      <c r="T409" s="144"/>
      <c r="AT409" s="140" t="s">
        <v>170</v>
      </c>
      <c r="AU409" s="140" t="s">
        <v>83</v>
      </c>
      <c r="AV409" s="12" t="s">
        <v>83</v>
      </c>
      <c r="AW409" s="12" t="s">
        <v>29</v>
      </c>
      <c r="AX409" s="12" t="s">
        <v>78</v>
      </c>
      <c r="AY409" s="140" t="s">
        <v>159</v>
      </c>
    </row>
    <row r="410" spans="2:65" s="1" customFormat="1" ht="33" customHeight="1">
      <c r="B410" s="124"/>
      <c r="C410" s="125" t="s">
        <v>618</v>
      </c>
      <c r="D410" s="125" t="s">
        <v>163</v>
      </c>
      <c r="E410" s="126" t="s">
        <v>619</v>
      </c>
      <c r="F410" s="127" t="s">
        <v>620</v>
      </c>
      <c r="G410" s="128" t="s">
        <v>195</v>
      </c>
      <c r="H410" s="129">
        <v>1.9790000000000001</v>
      </c>
      <c r="I410" s="130">
        <v>0</v>
      </c>
      <c r="J410" s="130">
        <f>ROUND(I410*H410,2)</f>
        <v>0</v>
      </c>
      <c r="K410" s="131"/>
      <c r="L410" s="28"/>
      <c r="M410" s="132" t="s">
        <v>1</v>
      </c>
      <c r="N410" s="133" t="s">
        <v>39</v>
      </c>
      <c r="O410" s="134">
        <v>0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167</v>
      </c>
      <c r="AT410" s="136" t="s">
        <v>163</v>
      </c>
      <c r="AU410" s="136" t="s">
        <v>83</v>
      </c>
      <c r="AY410" s="16" t="s">
        <v>159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6" t="s">
        <v>83</v>
      </c>
      <c r="BK410" s="137">
        <f>ROUND(I410*H410,2)</f>
        <v>0</v>
      </c>
      <c r="BL410" s="16" t="s">
        <v>167</v>
      </c>
      <c r="BM410" s="136" t="s">
        <v>621</v>
      </c>
    </row>
    <row r="411" spans="2:65" s="11" customFormat="1" ht="22.9" customHeight="1">
      <c r="B411" s="113"/>
      <c r="D411" s="114" t="s">
        <v>72</v>
      </c>
      <c r="E411" s="122" t="s">
        <v>622</v>
      </c>
      <c r="F411" s="122" t="s">
        <v>623</v>
      </c>
      <c r="J411" s="123">
        <f>BK411</f>
        <v>0</v>
      </c>
      <c r="L411" s="113"/>
      <c r="M411" s="117"/>
      <c r="P411" s="118">
        <f>P412</f>
        <v>0.88375000000000004</v>
      </c>
      <c r="R411" s="118">
        <f>R412</f>
        <v>0</v>
      </c>
      <c r="T411" s="119">
        <f>T412</f>
        <v>0</v>
      </c>
      <c r="AR411" s="114" t="s">
        <v>78</v>
      </c>
      <c r="AT411" s="120" t="s">
        <v>72</v>
      </c>
      <c r="AU411" s="120" t="s">
        <v>78</v>
      </c>
      <c r="AY411" s="114" t="s">
        <v>159</v>
      </c>
      <c r="BK411" s="121">
        <f>BK412</f>
        <v>0</v>
      </c>
    </row>
    <row r="412" spans="2:65" s="1" customFormat="1" ht="24.2" customHeight="1">
      <c r="B412" s="124"/>
      <c r="C412" s="125" t="s">
        <v>624</v>
      </c>
      <c r="D412" s="125" t="s">
        <v>163</v>
      </c>
      <c r="E412" s="126" t="s">
        <v>625</v>
      </c>
      <c r="F412" s="127" t="s">
        <v>626</v>
      </c>
      <c r="G412" s="128" t="s">
        <v>195</v>
      </c>
      <c r="H412" s="129">
        <v>0.25</v>
      </c>
      <c r="I412" s="130">
        <v>0</v>
      </c>
      <c r="J412" s="130">
        <f>ROUND(I412*H412,2)</f>
        <v>0</v>
      </c>
      <c r="K412" s="131"/>
      <c r="L412" s="28"/>
      <c r="M412" s="132" t="s">
        <v>1</v>
      </c>
      <c r="N412" s="133" t="s">
        <v>39</v>
      </c>
      <c r="O412" s="134">
        <v>3.5350000000000001</v>
      </c>
      <c r="P412" s="134">
        <f>O412*H412</f>
        <v>0.88375000000000004</v>
      </c>
      <c r="Q412" s="134">
        <v>0</v>
      </c>
      <c r="R412" s="134">
        <f>Q412*H412</f>
        <v>0</v>
      </c>
      <c r="S412" s="134">
        <v>0</v>
      </c>
      <c r="T412" s="135">
        <f>S412*H412</f>
        <v>0</v>
      </c>
      <c r="AR412" s="136" t="s">
        <v>167</v>
      </c>
      <c r="AT412" s="136" t="s">
        <v>163</v>
      </c>
      <c r="AU412" s="136" t="s">
        <v>83</v>
      </c>
      <c r="AY412" s="16" t="s">
        <v>159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6" t="s">
        <v>83</v>
      </c>
      <c r="BK412" s="137">
        <f>ROUND(I412*H412,2)</f>
        <v>0</v>
      </c>
      <c r="BL412" s="16" t="s">
        <v>167</v>
      </c>
      <c r="BM412" s="136" t="s">
        <v>627</v>
      </c>
    </row>
    <row r="413" spans="2:65" s="11" customFormat="1" ht="25.9" customHeight="1">
      <c r="B413" s="113"/>
      <c r="D413" s="114" t="s">
        <v>72</v>
      </c>
      <c r="E413" s="115" t="s">
        <v>628</v>
      </c>
      <c r="F413" s="115" t="s">
        <v>629</v>
      </c>
      <c r="J413" s="116">
        <f>BK413</f>
        <v>0</v>
      </c>
      <c r="L413" s="113"/>
      <c r="M413" s="117"/>
      <c r="P413" s="118">
        <f>P414+P423+P455+P460+P470+P479+P506+P527+P540+P554+P575+P597</f>
        <v>119.09418899999999</v>
      </c>
      <c r="R413" s="118">
        <f>R414+R423+R455+R460+R470+R479+R506+R527+R540+R554+R575+R597</f>
        <v>1.60761328</v>
      </c>
      <c r="T413" s="119">
        <f>T414+T423+T455+T460+T470+T479+T506+T527+T540+T554+T575+T597</f>
        <v>0.57929200000000003</v>
      </c>
      <c r="AR413" s="114" t="s">
        <v>83</v>
      </c>
      <c r="AT413" s="120" t="s">
        <v>72</v>
      </c>
      <c r="AU413" s="120" t="s">
        <v>73</v>
      </c>
      <c r="AY413" s="114" t="s">
        <v>159</v>
      </c>
      <c r="BK413" s="121">
        <f>BK414+BK423+BK455+BK460+BK470+BK479+BK506+BK527+BK540+BK554+BK575+BK597</f>
        <v>0</v>
      </c>
    </row>
    <row r="414" spans="2:65" s="11" customFormat="1" ht="22.9" customHeight="1">
      <c r="B414" s="113"/>
      <c r="D414" s="114" t="s">
        <v>72</v>
      </c>
      <c r="E414" s="122" t="s">
        <v>630</v>
      </c>
      <c r="F414" s="122" t="s">
        <v>631</v>
      </c>
      <c r="J414" s="123">
        <f>BK414</f>
        <v>0</v>
      </c>
      <c r="L414" s="113"/>
      <c r="M414" s="117"/>
      <c r="P414" s="118">
        <f>SUM(P415:P422)</f>
        <v>1.5899099999999999</v>
      </c>
      <c r="R414" s="118">
        <f>SUM(R415:R422)</f>
        <v>3.3946500000000004E-2</v>
      </c>
      <c r="T414" s="119">
        <f>SUM(T415:T422)</f>
        <v>0</v>
      </c>
      <c r="AR414" s="114" t="s">
        <v>83</v>
      </c>
      <c r="AT414" s="120" t="s">
        <v>72</v>
      </c>
      <c r="AU414" s="120" t="s">
        <v>78</v>
      </c>
      <c r="AY414" s="114" t="s">
        <v>159</v>
      </c>
      <c r="BK414" s="121">
        <f>SUM(BK415:BK422)</f>
        <v>0</v>
      </c>
    </row>
    <row r="415" spans="2:65" s="1" customFormat="1" ht="33" customHeight="1">
      <c r="B415" s="124"/>
      <c r="C415" s="125" t="s">
        <v>632</v>
      </c>
      <c r="D415" s="125" t="s">
        <v>163</v>
      </c>
      <c r="E415" s="126" t="s">
        <v>633</v>
      </c>
      <c r="F415" s="127" t="s">
        <v>634</v>
      </c>
      <c r="G415" s="128" t="s">
        <v>203</v>
      </c>
      <c r="H415" s="129">
        <v>7.4480000000000004</v>
      </c>
      <c r="I415" s="130">
        <v>0</v>
      </c>
      <c r="J415" s="130">
        <f>ROUND(I415*H415,2)</f>
        <v>0</v>
      </c>
      <c r="K415" s="131"/>
      <c r="L415" s="28"/>
      <c r="M415" s="132" t="s">
        <v>1</v>
      </c>
      <c r="N415" s="133" t="s">
        <v>39</v>
      </c>
      <c r="O415" s="134">
        <v>0.15</v>
      </c>
      <c r="P415" s="134">
        <f>O415*H415</f>
        <v>1.1172</v>
      </c>
      <c r="Q415" s="134">
        <v>3.5000000000000001E-3</v>
      </c>
      <c r="R415" s="134">
        <f>Q415*H415</f>
        <v>2.6068000000000001E-2</v>
      </c>
      <c r="S415" s="134">
        <v>0</v>
      </c>
      <c r="T415" s="135">
        <f>S415*H415</f>
        <v>0</v>
      </c>
      <c r="AR415" s="136" t="s">
        <v>173</v>
      </c>
      <c r="AT415" s="136" t="s">
        <v>163</v>
      </c>
      <c r="AU415" s="136" t="s">
        <v>83</v>
      </c>
      <c r="AY415" s="16" t="s">
        <v>159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16" t="s">
        <v>83</v>
      </c>
      <c r="BK415" s="137">
        <f>ROUND(I415*H415,2)</f>
        <v>0</v>
      </c>
      <c r="BL415" s="16" t="s">
        <v>173</v>
      </c>
      <c r="BM415" s="136" t="s">
        <v>635</v>
      </c>
    </row>
    <row r="416" spans="2:65" s="12" customFormat="1">
      <c r="B416" s="138"/>
      <c r="D416" s="139" t="s">
        <v>170</v>
      </c>
      <c r="E416" s="140" t="s">
        <v>1</v>
      </c>
      <c r="F416" s="141" t="s">
        <v>636</v>
      </c>
      <c r="H416" s="142">
        <v>7.4480000000000004</v>
      </c>
      <c r="L416" s="138"/>
      <c r="M416" s="143"/>
      <c r="T416" s="144"/>
      <c r="AT416" s="140" t="s">
        <v>170</v>
      </c>
      <c r="AU416" s="140" t="s">
        <v>83</v>
      </c>
      <c r="AV416" s="12" t="s">
        <v>83</v>
      </c>
      <c r="AW416" s="12" t="s">
        <v>29</v>
      </c>
      <c r="AX416" s="12" t="s">
        <v>73</v>
      </c>
      <c r="AY416" s="140" t="s">
        <v>159</v>
      </c>
    </row>
    <row r="417" spans="2:65" s="13" customFormat="1">
      <c r="B417" s="145"/>
      <c r="D417" s="139" t="s">
        <v>170</v>
      </c>
      <c r="E417" s="146" t="s">
        <v>1</v>
      </c>
      <c r="F417" s="147" t="s">
        <v>172</v>
      </c>
      <c r="H417" s="148">
        <v>7.4480000000000004</v>
      </c>
      <c r="L417" s="145"/>
      <c r="M417" s="149"/>
      <c r="T417" s="150"/>
      <c r="AT417" s="146" t="s">
        <v>170</v>
      </c>
      <c r="AU417" s="146" t="s">
        <v>83</v>
      </c>
      <c r="AV417" s="13" t="s">
        <v>167</v>
      </c>
      <c r="AW417" s="13" t="s">
        <v>29</v>
      </c>
      <c r="AX417" s="13" t="s">
        <v>78</v>
      </c>
      <c r="AY417" s="146" t="s">
        <v>159</v>
      </c>
    </row>
    <row r="418" spans="2:65" s="1" customFormat="1" ht="24.2" customHeight="1">
      <c r="B418" s="124"/>
      <c r="C418" s="125" t="s">
        <v>637</v>
      </c>
      <c r="D418" s="125" t="s">
        <v>163</v>
      </c>
      <c r="E418" s="126" t="s">
        <v>638</v>
      </c>
      <c r="F418" s="127" t="s">
        <v>639</v>
      </c>
      <c r="G418" s="128" t="s">
        <v>203</v>
      </c>
      <c r="H418" s="129">
        <v>2.2509999999999999</v>
      </c>
      <c r="I418" s="130">
        <v>0</v>
      </c>
      <c r="J418" s="130">
        <f>ROUND(I418*H418,2)</f>
        <v>0</v>
      </c>
      <c r="K418" s="131"/>
      <c r="L418" s="28"/>
      <c r="M418" s="132" t="s">
        <v>1</v>
      </c>
      <c r="N418" s="133" t="s">
        <v>39</v>
      </c>
      <c r="O418" s="134">
        <v>0.21</v>
      </c>
      <c r="P418" s="134">
        <f>O418*H418</f>
        <v>0.47270999999999996</v>
      </c>
      <c r="Q418" s="134">
        <v>3.5000000000000001E-3</v>
      </c>
      <c r="R418" s="134">
        <f>Q418*H418</f>
        <v>7.8785000000000001E-3</v>
      </c>
      <c r="S418" s="134">
        <v>0</v>
      </c>
      <c r="T418" s="135">
        <f>S418*H418</f>
        <v>0</v>
      </c>
      <c r="AR418" s="136" t="s">
        <v>173</v>
      </c>
      <c r="AT418" s="136" t="s">
        <v>163</v>
      </c>
      <c r="AU418" s="136" t="s">
        <v>83</v>
      </c>
      <c r="AY418" s="16" t="s">
        <v>159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6" t="s">
        <v>83</v>
      </c>
      <c r="BK418" s="137">
        <f>ROUND(I418*H418,2)</f>
        <v>0</v>
      </c>
      <c r="BL418" s="16" t="s">
        <v>173</v>
      </c>
      <c r="BM418" s="136" t="s">
        <v>640</v>
      </c>
    </row>
    <row r="419" spans="2:65" s="12" customFormat="1">
      <c r="B419" s="138"/>
      <c r="D419" s="139" t="s">
        <v>170</v>
      </c>
      <c r="E419" s="140" t="s">
        <v>1</v>
      </c>
      <c r="F419" s="141" t="s">
        <v>641</v>
      </c>
      <c r="H419" s="142">
        <v>0.52300000000000002</v>
      </c>
      <c r="L419" s="138"/>
      <c r="M419" s="143"/>
      <c r="T419" s="144"/>
      <c r="AT419" s="140" t="s">
        <v>170</v>
      </c>
      <c r="AU419" s="140" t="s">
        <v>83</v>
      </c>
      <c r="AV419" s="12" t="s">
        <v>83</v>
      </c>
      <c r="AW419" s="12" t="s">
        <v>29</v>
      </c>
      <c r="AX419" s="12" t="s">
        <v>73</v>
      </c>
      <c r="AY419" s="140" t="s">
        <v>159</v>
      </c>
    </row>
    <row r="420" spans="2:65" s="12" customFormat="1">
      <c r="B420" s="138"/>
      <c r="D420" s="139" t="s">
        <v>170</v>
      </c>
      <c r="E420" s="140" t="s">
        <v>1</v>
      </c>
      <c r="F420" s="141" t="s">
        <v>642</v>
      </c>
      <c r="H420" s="142">
        <v>1.728</v>
      </c>
      <c r="L420" s="138"/>
      <c r="M420" s="143"/>
      <c r="T420" s="144"/>
      <c r="AT420" s="140" t="s">
        <v>170</v>
      </c>
      <c r="AU420" s="140" t="s">
        <v>83</v>
      </c>
      <c r="AV420" s="12" t="s">
        <v>83</v>
      </c>
      <c r="AW420" s="12" t="s">
        <v>29</v>
      </c>
      <c r="AX420" s="12" t="s">
        <v>73</v>
      </c>
      <c r="AY420" s="140" t="s">
        <v>159</v>
      </c>
    </row>
    <row r="421" spans="2:65" s="13" customFormat="1">
      <c r="B421" s="145"/>
      <c r="D421" s="139" t="s">
        <v>170</v>
      </c>
      <c r="E421" s="146" t="s">
        <v>1</v>
      </c>
      <c r="F421" s="147" t="s">
        <v>172</v>
      </c>
      <c r="H421" s="148">
        <v>2.2509999999999999</v>
      </c>
      <c r="L421" s="145"/>
      <c r="M421" s="149"/>
      <c r="T421" s="150"/>
      <c r="AT421" s="146" t="s">
        <v>170</v>
      </c>
      <c r="AU421" s="146" t="s">
        <v>83</v>
      </c>
      <c r="AV421" s="13" t="s">
        <v>167</v>
      </c>
      <c r="AW421" s="13" t="s">
        <v>29</v>
      </c>
      <c r="AX421" s="13" t="s">
        <v>78</v>
      </c>
      <c r="AY421" s="146" t="s">
        <v>159</v>
      </c>
    </row>
    <row r="422" spans="2:65" s="1" customFormat="1" ht="33" customHeight="1">
      <c r="B422" s="124"/>
      <c r="C422" s="125" t="s">
        <v>643</v>
      </c>
      <c r="D422" s="125" t="s">
        <v>163</v>
      </c>
      <c r="E422" s="126" t="s">
        <v>644</v>
      </c>
      <c r="F422" s="127" t="s">
        <v>645</v>
      </c>
      <c r="G422" s="128" t="s">
        <v>646</v>
      </c>
      <c r="H422" s="129"/>
      <c r="I422" s="130">
        <v>0</v>
      </c>
      <c r="J422" s="130">
        <f>ROUND(I422*H422,2)</f>
        <v>0</v>
      </c>
      <c r="K422" s="131"/>
      <c r="L422" s="28"/>
      <c r="M422" s="132" t="s">
        <v>1</v>
      </c>
      <c r="N422" s="133" t="s">
        <v>39</v>
      </c>
      <c r="O422" s="134">
        <v>0</v>
      </c>
      <c r="P422" s="134">
        <f>O422*H422</f>
        <v>0</v>
      </c>
      <c r="Q422" s="134">
        <v>0</v>
      </c>
      <c r="R422" s="134">
        <f>Q422*H422</f>
        <v>0</v>
      </c>
      <c r="S422" s="134">
        <v>0</v>
      </c>
      <c r="T422" s="135">
        <f>S422*H422</f>
        <v>0</v>
      </c>
      <c r="AR422" s="136" t="s">
        <v>173</v>
      </c>
      <c r="AT422" s="136" t="s">
        <v>163</v>
      </c>
      <c r="AU422" s="136" t="s">
        <v>83</v>
      </c>
      <c r="AY422" s="16" t="s">
        <v>159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6" t="s">
        <v>83</v>
      </c>
      <c r="BK422" s="137">
        <f>ROUND(I422*H422,2)</f>
        <v>0</v>
      </c>
      <c r="BL422" s="16" t="s">
        <v>173</v>
      </c>
      <c r="BM422" s="136" t="s">
        <v>647</v>
      </c>
    </row>
    <row r="423" spans="2:65" s="11" customFormat="1" ht="22.9" customHeight="1">
      <c r="B423" s="113"/>
      <c r="D423" s="114" t="s">
        <v>72</v>
      </c>
      <c r="E423" s="122" t="s">
        <v>648</v>
      </c>
      <c r="F423" s="122" t="s">
        <v>649</v>
      </c>
      <c r="J423" s="123">
        <f>BK423</f>
        <v>0</v>
      </c>
      <c r="L423" s="113"/>
      <c r="M423" s="117"/>
      <c r="P423" s="118">
        <f>SUM(P424:P454)</f>
        <v>24.496999999999996</v>
      </c>
      <c r="R423" s="118">
        <f>SUM(R424:R454)</f>
        <v>9.7299999999999998E-2</v>
      </c>
      <c r="T423" s="119">
        <f>SUM(T424:T454)</f>
        <v>1.2E-2</v>
      </c>
      <c r="AR423" s="114" t="s">
        <v>83</v>
      </c>
      <c r="AT423" s="120" t="s">
        <v>72</v>
      </c>
      <c r="AU423" s="120" t="s">
        <v>78</v>
      </c>
      <c r="AY423" s="114" t="s">
        <v>159</v>
      </c>
      <c r="BK423" s="121">
        <f>SUM(BK424:BK454)</f>
        <v>0</v>
      </c>
    </row>
    <row r="424" spans="2:65" s="1" customFormat="1" ht="21.75" customHeight="1">
      <c r="B424" s="124"/>
      <c r="C424" s="125" t="s">
        <v>489</v>
      </c>
      <c r="D424" s="125" t="s">
        <v>163</v>
      </c>
      <c r="E424" s="126" t="s">
        <v>650</v>
      </c>
      <c r="F424" s="127" t="s">
        <v>651</v>
      </c>
      <c r="G424" s="128" t="s">
        <v>247</v>
      </c>
      <c r="H424" s="129">
        <v>1</v>
      </c>
      <c r="I424" s="130">
        <v>0</v>
      </c>
      <c r="J424" s="130">
        <f t="shared" ref="J424:J432" si="0">ROUND(I424*H424,2)</f>
        <v>0</v>
      </c>
      <c r="K424" s="131"/>
      <c r="L424" s="28"/>
      <c r="M424" s="132" t="s">
        <v>1</v>
      </c>
      <c r="N424" s="133" t="s">
        <v>39</v>
      </c>
      <c r="O424" s="134">
        <v>9.0999999999999998E-2</v>
      </c>
      <c r="P424" s="134">
        <f t="shared" ref="P424:P432" si="1">O424*H424</f>
        <v>9.0999999999999998E-2</v>
      </c>
      <c r="Q424" s="134">
        <v>0</v>
      </c>
      <c r="R424" s="134">
        <f t="shared" ref="R424:R432" si="2">Q424*H424</f>
        <v>0</v>
      </c>
      <c r="S424" s="134">
        <v>0</v>
      </c>
      <c r="T424" s="135">
        <f t="shared" ref="T424:T432" si="3">S424*H424</f>
        <v>0</v>
      </c>
      <c r="AR424" s="136" t="s">
        <v>173</v>
      </c>
      <c r="AT424" s="136" t="s">
        <v>163</v>
      </c>
      <c r="AU424" s="136" t="s">
        <v>83</v>
      </c>
      <c r="AY424" s="16" t="s">
        <v>159</v>
      </c>
      <c r="BE424" s="137">
        <f t="shared" ref="BE424:BE432" si="4">IF(N424="základní",J424,0)</f>
        <v>0</v>
      </c>
      <c r="BF424" s="137">
        <f t="shared" ref="BF424:BF432" si="5">IF(N424="snížená",J424,0)</f>
        <v>0</v>
      </c>
      <c r="BG424" s="137">
        <f t="shared" ref="BG424:BG432" si="6">IF(N424="zákl. přenesená",J424,0)</f>
        <v>0</v>
      </c>
      <c r="BH424" s="137">
        <f t="shared" ref="BH424:BH432" si="7">IF(N424="sníž. přenesená",J424,0)</f>
        <v>0</v>
      </c>
      <c r="BI424" s="137">
        <f t="shared" ref="BI424:BI432" si="8">IF(N424="nulová",J424,0)</f>
        <v>0</v>
      </c>
      <c r="BJ424" s="16" t="s">
        <v>83</v>
      </c>
      <c r="BK424" s="137">
        <f t="shared" ref="BK424:BK432" si="9">ROUND(I424*H424,2)</f>
        <v>0</v>
      </c>
      <c r="BL424" s="16" t="s">
        <v>173</v>
      </c>
      <c r="BM424" s="136" t="s">
        <v>652</v>
      </c>
    </row>
    <row r="425" spans="2:65" s="1" customFormat="1" ht="21.75" customHeight="1">
      <c r="B425" s="124"/>
      <c r="C425" s="151" t="s">
        <v>653</v>
      </c>
      <c r="D425" s="151" t="s">
        <v>207</v>
      </c>
      <c r="E425" s="152" t="s">
        <v>654</v>
      </c>
      <c r="F425" s="153" t="s">
        <v>655</v>
      </c>
      <c r="G425" s="154" t="s">
        <v>247</v>
      </c>
      <c r="H425" s="155">
        <v>1</v>
      </c>
      <c r="I425" s="156">
        <v>0</v>
      </c>
      <c r="J425" s="156">
        <f t="shared" si="0"/>
        <v>0</v>
      </c>
      <c r="K425" s="157"/>
      <c r="L425" s="158"/>
      <c r="M425" s="159" t="s">
        <v>1</v>
      </c>
      <c r="N425" s="160" t="s">
        <v>39</v>
      </c>
      <c r="O425" s="134">
        <v>0</v>
      </c>
      <c r="P425" s="134">
        <f t="shared" si="1"/>
        <v>0</v>
      </c>
      <c r="Q425" s="134">
        <v>4.0000000000000003E-5</v>
      </c>
      <c r="R425" s="134">
        <f t="shared" si="2"/>
        <v>4.0000000000000003E-5</v>
      </c>
      <c r="S425" s="134">
        <v>0</v>
      </c>
      <c r="T425" s="135">
        <f t="shared" si="3"/>
        <v>0</v>
      </c>
      <c r="AR425" s="136" t="s">
        <v>337</v>
      </c>
      <c r="AT425" s="136" t="s">
        <v>207</v>
      </c>
      <c r="AU425" s="136" t="s">
        <v>83</v>
      </c>
      <c r="AY425" s="16" t="s">
        <v>159</v>
      </c>
      <c r="BE425" s="137">
        <f t="shared" si="4"/>
        <v>0</v>
      </c>
      <c r="BF425" s="137">
        <f t="shared" si="5"/>
        <v>0</v>
      </c>
      <c r="BG425" s="137">
        <f t="shared" si="6"/>
        <v>0</v>
      </c>
      <c r="BH425" s="137">
        <f t="shared" si="7"/>
        <v>0</v>
      </c>
      <c r="BI425" s="137">
        <f t="shared" si="8"/>
        <v>0</v>
      </c>
      <c r="BJ425" s="16" t="s">
        <v>83</v>
      </c>
      <c r="BK425" s="137">
        <f t="shared" si="9"/>
        <v>0</v>
      </c>
      <c r="BL425" s="16" t="s">
        <v>173</v>
      </c>
      <c r="BM425" s="136" t="s">
        <v>656</v>
      </c>
    </row>
    <row r="426" spans="2:65" s="1" customFormat="1" ht="16.5" customHeight="1">
      <c r="B426" s="124"/>
      <c r="C426" s="125" t="s">
        <v>657</v>
      </c>
      <c r="D426" s="125" t="s">
        <v>163</v>
      </c>
      <c r="E426" s="126" t="s">
        <v>658</v>
      </c>
      <c r="F426" s="127" t="s">
        <v>659</v>
      </c>
      <c r="G426" s="128" t="s">
        <v>247</v>
      </c>
      <c r="H426" s="129">
        <v>1</v>
      </c>
      <c r="I426" s="130">
        <v>0</v>
      </c>
      <c r="J426" s="130">
        <f t="shared" si="0"/>
        <v>0</v>
      </c>
      <c r="K426" s="131"/>
      <c r="L426" s="28"/>
      <c r="M426" s="132" t="s">
        <v>1</v>
      </c>
      <c r="N426" s="133" t="s">
        <v>39</v>
      </c>
      <c r="O426" s="134">
        <v>0.40100000000000002</v>
      </c>
      <c r="P426" s="134">
        <f t="shared" si="1"/>
        <v>0.40100000000000002</v>
      </c>
      <c r="Q426" s="134">
        <v>0</v>
      </c>
      <c r="R426" s="134">
        <f t="shared" si="2"/>
        <v>0</v>
      </c>
      <c r="S426" s="134">
        <v>0</v>
      </c>
      <c r="T426" s="135">
        <f t="shared" si="3"/>
        <v>0</v>
      </c>
      <c r="AR426" s="136" t="s">
        <v>173</v>
      </c>
      <c r="AT426" s="136" t="s">
        <v>163</v>
      </c>
      <c r="AU426" s="136" t="s">
        <v>83</v>
      </c>
      <c r="AY426" s="16" t="s">
        <v>159</v>
      </c>
      <c r="BE426" s="137">
        <f t="shared" si="4"/>
        <v>0</v>
      </c>
      <c r="BF426" s="137">
        <f t="shared" si="5"/>
        <v>0</v>
      </c>
      <c r="BG426" s="137">
        <f t="shared" si="6"/>
        <v>0</v>
      </c>
      <c r="BH426" s="137">
        <f t="shared" si="7"/>
        <v>0</v>
      </c>
      <c r="BI426" s="137">
        <f t="shared" si="8"/>
        <v>0</v>
      </c>
      <c r="BJ426" s="16" t="s">
        <v>83</v>
      </c>
      <c r="BK426" s="137">
        <f t="shared" si="9"/>
        <v>0</v>
      </c>
      <c r="BL426" s="16" t="s">
        <v>173</v>
      </c>
      <c r="BM426" s="136" t="s">
        <v>660</v>
      </c>
    </row>
    <row r="427" spans="2:65" s="1" customFormat="1" ht="24.2" customHeight="1">
      <c r="B427" s="124"/>
      <c r="C427" s="151" t="s">
        <v>661</v>
      </c>
      <c r="D427" s="151" t="s">
        <v>207</v>
      </c>
      <c r="E427" s="152" t="s">
        <v>662</v>
      </c>
      <c r="F427" s="153" t="s">
        <v>663</v>
      </c>
      <c r="G427" s="154" t="s">
        <v>247</v>
      </c>
      <c r="H427" s="155">
        <v>1</v>
      </c>
      <c r="I427" s="156">
        <v>0</v>
      </c>
      <c r="J427" s="156">
        <f t="shared" si="0"/>
        <v>0</v>
      </c>
      <c r="K427" s="157"/>
      <c r="L427" s="158"/>
      <c r="M427" s="159" t="s">
        <v>1</v>
      </c>
      <c r="N427" s="160" t="s">
        <v>39</v>
      </c>
      <c r="O427" s="134">
        <v>0</v>
      </c>
      <c r="P427" s="134">
        <f t="shared" si="1"/>
        <v>0</v>
      </c>
      <c r="Q427" s="134">
        <v>9.0000000000000006E-5</v>
      </c>
      <c r="R427" s="134">
        <f t="shared" si="2"/>
        <v>9.0000000000000006E-5</v>
      </c>
      <c r="S427" s="134">
        <v>0</v>
      </c>
      <c r="T427" s="135">
        <f t="shared" si="3"/>
        <v>0</v>
      </c>
      <c r="AR427" s="136" t="s">
        <v>337</v>
      </c>
      <c r="AT427" s="136" t="s">
        <v>207</v>
      </c>
      <c r="AU427" s="136" t="s">
        <v>83</v>
      </c>
      <c r="AY427" s="16" t="s">
        <v>159</v>
      </c>
      <c r="BE427" s="137">
        <f t="shared" si="4"/>
        <v>0</v>
      </c>
      <c r="BF427" s="137">
        <f t="shared" si="5"/>
        <v>0</v>
      </c>
      <c r="BG427" s="137">
        <f t="shared" si="6"/>
        <v>0</v>
      </c>
      <c r="BH427" s="137">
        <f t="shared" si="7"/>
        <v>0</v>
      </c>
      <c r="BI427" s="137">
        <f t="shared" si="8"/>
        <v>0</v>
      </c>
      <c r="BJ427" s="16" t="s">
        <v>83</v>
      </c>
      <c r="BK427" s="137">
        <f t="shared" si="9"/>
        <v>0</v>
      </c>
      <c r="BL427" s="16" t="s">
        <v>173</v>
      </c>
      <c r="BM427" s="136" t="s">
        <v>664</v>
      </c>
    </row>
    <row r="428" spans="2:65" s="1" customFormat="1" ht="24.2" customHeight="1">
      <c r="B428" s="124"/>
      <c r="C428" s="125" t="s">
        <v>496</v>
      </c>
      <c r="D428" s="125" t="s">
        <v>163</v>
      </c>
      <c r="E428" s="126" t="s">
        <v>665</v>
      </c>
      <c r="F428" s="127" t="s">
        <v>666</v>
      </c>
      <c r="G428" s="128" t="s">
        <v>271</v>
      </c>
      <c r="H428" s="129">
        <v>5</v>
      </c>
      <c r="I428" s="130">
        <v>0</v>
      </c>
      <c r="J428" s="130">
        <f t="shared" si="0"/>
        <v>0</v>
      </c>
      <c r="K428" s="131"/>
      <c r="L428" s="28"/>
      <c r="M428" s="132" t="s">
        <v>1</v>
      </c>
      <c r="N428" s="133" t="s">
        <v>39</v>
      </c>
      <c r="O428" s="134">
        <v>8.2000000000000003E-2</v>
      </c>
      <c r="P428" s="134">
        <f t="shared" si="1"/>
        <v>0.41000000000000003</v>
      </c>
      <c r="Q428" s="134">
        <v>0</v>
      </c>
      <c r="R428" s="134">
        <f t="shared" si="2"/>
        <v>0</v>
      </c>
      <c r="S428" s="134">
        <v>0</v>
      </c>
      <c r="T428" s="135">
        <f t="shared" si="3"/>
        <v>0</v>
      </c>
      <c r="AR428" s="136" t="s">
        <v>173</v>
      </c>
      <c r="AT428" s="136" t="s">
        <v>163</v>
      </c>
      <c r="AU428" s="136" t="s">
        <v>83</v>
      </c>
      <c r="AY428" s="16" t="s">
        <v>159</v>
      </c>
      <c r="BE428" s="137">
        <f t="shared" si="4"/>
        <v>0</v>
      </c>
      <c r="BF428" s="137">
        <f t="shared" si="5"/>
        <v>0</v>
      </c>
      <c r="BG428" s="137">
        <f t="shared" si="6"/>
        <v>0</v>
      </c>
      <c r="BH428" s="137">
        <f t="shared" si="7"/>
        <v>0</v>
      </c>
      <c r="BI428" s="137">
        <f t="shared" si="8"/>
        <v>0</v>
      </c>
      <c r="BJ428" s="16" t="s">
        <v>83</v>
      </c>
      <c r="BK428" s="137">
        <f t="shared" si="9"/>
        <v>0</v>
      </c>
      <c r="BL428" s="16" t="s">
        <v>173</v>
      </c>
      <c r="BM428" s="136" t="s">
        <v>667</v>
      </c>
    </row>
    <row r="429" spans="2:65" s="1" customFormat="1" ht="24.2" customHeight="1">
      <c r="B429" s="124"/>
      <c r="C429" s="125" t="s">
        <v>507</v>
      </c>
      <c r="D429" s="125" t="s">
        <v>163</v>
      </c>
      <c r="E429" s="126" t="s">
        <v>668</v>
      </c>
      <c r="F429" s="127" t="s">
        <v>669</v>
      </c>
      <c r="G429" s="128" t="s">
        <v>271</v>
      </c>
      <c r="H429" s="129">
        <v>15</v>
      </c>
      <c r="I429" s="130">
        <v>0</v>
      </c>
      <c r="J429" s="130">
        <f t="shared" si="0"/>
        <v>0</v>
      </c>
      <c r="K429" s="131"/>
      <c r="L429" s="28"/>
      <c r="M429" s="132" t="s">
        <v>1</v>
      </c>
      <c r="N429" s="133" t="s">
        <v>39</v>
      </c>
      <c r="O429" s="134">
        <v>4.5999999999999999E-2</v>
      </c>
      <c r="P429" s="134">
        <f t="shared" si="1"/>
        <v>0.69</v>
      </c>
      <c r="Q429" s="134">
        <v>0</v>
      </c>
      <c r="R429" s="134">
        <f t="shared" si="2"/>
        <v>0</v>
      </c>
      <c r="S429" s="134">
        <v>0</v>
      </c>
      <c r="T429" s="135">
        <f t="shared" si="3"/>
        <v>0</v>
      </c>
      <c r="AR429" s="136" t="s">
        <v>173</v>
      </c>
      <c r="AT429" s="136" t="s">
        <v>163</v>
      </c>
      <c r="AU429" s="136" t="s">
        <v>83</v>
      </c>
      <c r="AY429" s="16" t="s">
        <v>159</v>
      </c>
      <c r="BE429" s="137">
        <f t="shared" si="4"/>
        <v>0</v>
      </c>
      <c r="BF429" s="137">
        <f t="shared" si="5"/>
        <v>0</v>
      </c>
      <c r="BG429" s="137">
        <f t="shared" si="6"/>
        <v>0</v>
      </c>
      <c r="BH429" s="137">
        <f t="shared" si="7"/>
        <v>0</v>
      </c>
      <c r="BI429" s="137">
        <f t="shared" si="8"/>
        <v>0</v>
      </c>
      <c r="BJ429" s="16" t="s">
        <v>83</v>
      </c>
      <c r="BK429" s="137">
        <f t="shared" si="9"/>
        <v>0</v>
      </c>
      <c r="BL429" s="16" t="s">
        <v>173</v>
      </c>
      <c r="BM429" s="136" t="s">
        <v>670</v>
      </c>
    </row>
    <row r="430" spans="2:65" s="1" customFormat="1" ht="16.5" customHeight="1">
      <c r="B430" s="124"/>
      <c r="C430" s="151" t="s">
        <v>537</v>
      </c>
      <c r="D430" s="151" t="s">
        <v>207</v>
      </c>
      <c r="E430" s="152" t="s">
        <v>671</v>
      </c>
      <c r="F430" s="153" t="s">
        <v>672</v>
      </c>
      <c r="G430" s="154" t="s">
        <v>271</v>
      </c>
      <c r="H430" s="155">
        <v>20</v>
      </c>
      <c r="I430" s="156">
        <v>0</v>
      </c>
      <c r="J430" s="156">
        <f t="shared" si="0"/>
        <v>0</v>
      </c>
      <c r="K430" s="157"/>
      <c r="L430" s="158"/>
      <c r="M430" s="159" t="s">
        <v>1</v>
      </c>
      <c r="N430" s="160" t="s">
        <v>39</v>
      </c>
      <c r="O430" s="134">
        <v>0</v>
      </c>
      <c r="P430" s="134">
        <f t="shared" si="1"/>
        <v>0</v>
      </c>
      <c r="Q430" s="134">
        <v>4.6000000000000001E-4</v>
      </c>
      <c r="R430" s="134">
        <f t="shared" si="2"/>
        <v>9.1999999999999998E-3</v>
      </c>
      <c r="S430" s="134">
        <v>0</v>
      </c>
      <c r="T430" s="135">
        <f t="shared" si="3"/>
        <v>0</v>
      </c>
      <c r="AR430" s="136" t="s">
        <v>337</v>
      </c>
      <c r="AT430" s="136" t="s">
        <v>207</v>
      </c>
      <c r="AU430" s="136" t="s">
        <v>83</v>
      </c>
      <c r="AY430" s="16" t="s">
        <v>159</v>
      </c>
      <c r="BE430" s="137">
        <f t="shared" si="4"/>
        <v>0</v>
      </c>
      <c r="BF430" s="137">
        <f t="shared" si="5"/>
        <v>0</v>
      </c>
      <c r="BG430" s="137">
        <f t="shared" si="6"/>
        <v>0</v>
      </c>
      <c r="BH430" s="137">
        <f t="shared" si="7"/>
        <v>0</v>
      </c>
      <c r="BI430" s="137">
        <f t="shared" si="8"/>
        <v>0</v>
      </c>
      <c r="BJ430" s="16" t="s">
        <v>83</v>
      </c>
      <c r="BK430" s="137">
        <f t="shared" si="9"/>
        <v>0</v>
      </c>
      <c r="BL430" s="16" t="s">
        <v>173</v>
      </c>
      <c r="BM430" s="136" t="s">
        <v>673</v>
      </c>
    </row>
    <row r="431" spans="2:65" s="1" customFormat="1" ht="24.2" customHeight="1">
      <c r="B431" s="124"/>
      <c r="C431" s="125" t="s">
        <v>674</v>
      </c>
      <c r="D431" s="125" t="s">
        <v>163</v>
      </c>
      <c r="E431" s="126" t="s">
        <v>675</v>
      </c>
      <c r="F431" s="127" t="s">
        <v>676</v>
      </c>
      <c r="G431" s="128" t="s">
        <v>247</v>
      </c>
      <c r="H431" s="129">
        <v>6</v>
      </c>
      <c r="I431" s="130">
        <v>0</v>
      </c>
      <c r="J431" s="130">
        <f t="shared" si="0"/>
        <v>0</v>
      </c>
      <c r="K431" s="131"/>
      <c r="L431" s="28"/>
      <c r="M431" s="132" t="s">
        <v>1</v>
      </c>
      <c r="N431" s="133" t="s">
        <v>39</v>
      </c>
      <c r="O431" s="134">
        <v>5.0999999999999997E-2</v>
      </c>
      <c r="P431" s="134">
        <f t="shared" si="1"/>
        <v>0.30599999999999999</v>
      </c>
      <c r="Q431" s="134">
        <v>0</v>
      </c>
      <c r="R431" s="134">
        <f t="shared" si="2"/>
        <v>0</v>
      </c>
      <c r="S431" s="134">
        <v>0</v>
      </c>
      <c r="T431" s="135">
        <f t="shared" si="3"/>
        <v>0</v>
      </c>
      <c r="AR431" s="136" t="s">
        <v>173</v>
      </c>
      <c r="AT431" s="136" t="s">
        <v>163</v>
      </c>
      <c r="AU431" s="136" t="s">
        <v>83</v>
      </c>
      <c r="AY431" s="16" t="s">
        <v>159</v>
      </c>
      <c r="BE431" s="137">
        <f t="shared" si="4"/>
        <v>0</v>
      </c>
      <c r="BF431" s="137">
        <f t="shared" si="5"/>
        <v>0</v>
      </c>
      <c r="BG431" s="137">
        <f t="shared" si="6"/>
        <v>0</v>
      </c>
      <c r="BH431" s="137">
        <f t="shared" si="7"/>
        <v>0</v>
      </c>
      <c r="BI431" s="137">
        <f t="shared" si="8"/>
        <v>0</v>
      </c>
      <c r="BJ431" s="16" t="s">
        <v>83</v>
      </c>
      <c r="BK431" s="137">
        <f t="shared" si="9"/>
        <v>0</v>
      </c>
      <c r="BL431" s="16" t="s">
        <v>173</v>
      </c>
      <c r="BM431" s="136" t="s">
        <v>677</v>
      </c>
    </row>
    <row r="432" spans="2:65" s="1" customFormat="1" ht="24.2" customHeight="1">
      <c r="B432" s="124"/>
      <c r="C432" s="125" t="s">
        <v>678</v>
      </c>
      <c r="D432" s="125" t="s">
        <v>163</v>
      </c>
      <c r="E432" s="126" t="s">
        <v>679</v>
      </c>
      <c r="F432" s="127" t="s">
        <v>680</v>
      </c>
      <c r="G432" s="128" t="s">
        <v>247</v>
      </c>
      <c r="H432" s="129">
        <v>1</v>
      </c>
      <c r="I432" s="130">
        <v>0</v>
      </c>
      <c r="J432" s="130">
        <f t="shared" si="0"/>
        <v>0</v>
      </c>
      <c r="K432" s="131"/>
      <c r="L432" s="28"/>
      <c r="M432" s="132" t="s">
        <v>1</v>
      </c>
      <c r="N432" s="133" t="s">
        <v>39</v>
      </c>
      <c r="O432" s="134">
        <v>0.14799999999999999</v>
      </c>
      <c r="P432" s="134">
        <f t="shared" si="1"/>
        <v>0.14799999999999999</v>
      </c>
      <c r="Q432" s="134">
        <v>0</v>
      </c>
      <c r="R432" s="134">
        <f t="shared" si="2"/>
        <v>0</v>
      </c>
      <c r="S432" s="134">
        <v>0</v>
      </c>
      <c r="T432" s="135">
        <f t="shared" si="3"/>
        <v>0</v>
      </c>
      <c r="AR432" s="136" t="s">
        <v>173</v>
      </c>
      <c r="AT432" s="136" t="s">
        <v>163</v>
      </c>
      <c r="AU432" s="136" t="s">
        <v>83</v>
      </c>
      <c r="AY432" s="16" t="s">
        <v>159</v>
      </c>
      <c r="BE432" s="137">
        <f t="shared" si="4"/>
        <v>0</v>
      </c>
      <c r="BF432" s="137">
        <f t="shared" si="5"/>
        <v>0</v>
      </c>
      <c r="BG432" s="137">
        <f t="shared" si="6"/>
        <v>0</v>
      </c>
      <c r="BH432" s="137">
        <f t="shared" si="7"/>
        <v>0</v>
      </c>
      <c r="BI432" s="137">
        <f t="shared" si="8"/>
        <v>0</v>
      </c>
      <c r="BJ432" s="16" t="s">
        <v>83</v>
      </c>
      <c r="BK432" s="137">
        <f t="shared" si="9"/>
        <v>0</v>
      </c>
      <c r="BL432" s="16" t="s">
        <v>173</v>
      </c>
      <c r="BM432" s="136" t="s">
        <v>681</v>
      </c>
    </row>
    <row r="433" spans="2:65" s="12" customFormat="1">
      <c r="B433" s="138"/>
      <c r="D433" s="139" t="s">
        <v>170</v>
      </c>
      <c r="E433" s="140" t="s">
        <v>1</v>
      </c>
      <c r="F433" s="141" t="s">
        <v>682</v>
      </c>
      <c r="H433" s="142">
        <v>1</v>
      </c>
      <c r="L433" s="138"/>
      <c r="M433" s="143"/>
      <c r="T433" s="144"/>
      <c r="AT433" s="140" t="s">
        <v>170</v>
      </c>
      <c r="AU433" s="140" t="s">
        <v>83</v>
      </c>
      <c r="AV433" s="12" t="s">
        <v>83</v>
      </c>
      <c r="AW433" s="12" t="s">
        <v>29</v>
      </c>
      <c r="AX433" s="12" t="s">
        <v>78</v>
      </c>
      <c r="AY433" s="140" t="s">
        <v>159</v>
      </c>
    </row>
    <row r="434" spans="2:65" s="1" customFormat="1" ht="24.2" customHeight="1">
      <c r="B434" s="124"/>
      <c r="C434" s="151" t="s">
        <v>683</v>
      </c>
      <c r="D434" s="151" t="s">
        <v>207</v>
      </c>
      <c r="E434" s="152" t="s">
        <v>684</v>
      </c>
      <c r="F434" s="153" t="s">
        <v>685</v>
      </c>
      <c r="G434" s="154" t="s">
        <v>247</v>
      </c>
      <c r="H434" s="155">
        <v>1</v>
      </c>
      <c r="I434" s="156">
        <v>0</v>
      </c>
      <c r="J434" s="156">
        <f>ROUND(I434*H434,2)</f>
        <v>0</v>
      </c>
      <c r="K434" s="157"/>
      <c r="L434" s="158"/>
      <c r="M434" s="159" t="s">
        <v>1</v>
      </c>
      <c r="N434" s="160" t="s">
        <v>39</v>
      </c>
      <c r="O434" s="134">
        <v>0</v>
      </c>
      <c r="P434" s="134">
        <f>O434*H434</f>
        <v>0</v>
      </c>
      <c r="Q434" s="134">
        <v>4.0000000000000003E-5</v>
      </c>
      <c r="R434" s="134">
        <f>Q434*H434</f>
        <v>4.0000000000000003E-5</v>
      </c>
      <c r="S434" s="134">
        <v>0</v>
      </c>
      <c r="T434" s="135">
        <f>S434*H434</f>
        <v>0</v>
      </c>
      <c r="AR434" s="136" t="s">
        <v>337</v>
      </c>
      <c r="AT434" s="136" t="s">
        <v>207</v>
      </c>
      <c r="AU434" s="136" t="s">
        <v>83</v>
      </c>
      <c r="AY434" s="16" t="s">
        <v>159</v>
      </c>
      <c r="BE434" s="137">
        <f>IF(N434="základní",J434,0)</f>
        <v>0</v>
      </c>
      <c r="BF434" s="137">
        <f>IF(N434="snížená",J434,0)</f>
        <v>0</v>
      </c>
      <c r="BG434" s="137">
        <f>IF(N434="zákl. přenesená",J434,0)</f>
        <v>0</v>
      </c>
      <c r="BH434" s="137">
        <f>IF(N434="sníž. přenesená",J434,0)</f>
        <v>0</v>
      </c>
      <c r="BI434" s="137">
        <f>IF(N434="nulová",J434,0)</f>
        <v>0</v>
      </c>
      <c r="BJ434" s="16" t="s">
        <v>83</v>
      </c>
      <c r="BK434" s="137">
        <f>ROUND(I434*H434,2)</f>
        <v>0</v>
      </c>
      <c r="BL434" s="16" t="s">
        <v>173</v>
      </c>
      <c r="BM434" s="136" t="s">
        <v>686</v>
      </c>
    </row>
    <row r="435" spans="2:65" s="1" customFormat="1" ht="33" customHeight="1">
      <c r="B435" s="124"/>
      <c r="C435" s="125" t="s">
        <v>687</v>
      </c>
      <c r="D435" s="125" t="s">
        <v>163</v>
      </c>
      <c r="E435" s="126" t="s">
        <v>688</v>
      </c>
      <c r="F435" s="127" t="s">
        <v>689</v>
      </c>
      <c r="G435" s="128" t="s">
        <v>247</v>
      </c>
      <c r="H435" s="129">
        <v>1</v>
      </c>
      <c r="I435" s="130">
        <v>0</v>
      </c>
      <c r="J435" s="130">
        <f>ROUND(I435*H435,2)</f>
        <v>0</v>
      </c>
      <c r="K435" s="131"/>
      <c r="L435" s="28"/>
      <c r="M435" s="132" t="s">
        <v>1</v>
      </c>
      <c r="N435" s="133" t="s">
        <v>39</v>
      </c>
      <c r="O435" s="134">
        <v>0.58599999999999997</v>
      </c>
      <c r="P435" s="134">
        <f>O435*H435</f>
        <v>0.58599999999999997</v>
      </c>
      <c r="Q435" s="134">
        <v>0</v>
      </c>
      <c r="R435" s="134">
        <f>Q435*H435</f>
        <v>0</v>
      </c>
      <c r="S435" s="134">
        <v>0</v>
      </c>
      <c r="T435" s="135">
        <f>S435*H435</f>
        <v>0</v>
      </c>
      <c r="AR435" s="136" t="s">
        <v>173</v>
      </c>
      <c r="AT435" s="136" t="s">
        <v>163</v>
      </c>
      <c r="AU435" s="136" t="s">
        <v>83</v>
      </c>
      <c r="AY435" s="16" t="s">
        <v>159</v>
      </c>
      <c r="BE435" s="137">
        <f>IF(N435="základní",J435,0)</f>
        <v>0</v>
      </c>
      <c r="BF435" s="137">
        <f>IF(N435="snížená",J435,0)</f>
        <v>0</v>
      </c>
      <c r="BG435" s="137">
        <f>IF(N435="zákl. přenesená",J435,0)</f>
        <v>0</v>
      </c>
      <c r="BH435" s="137">
        <f>IF(N435="sníž. přenesená",J435,0)</f>
        <v>0</v>
      </c>
      <c r="BI435" s="137">
        <f>IF(N435="nulová",J435,0)</f>
        <v>0</v>
      </c>
      <c r="BJ435" s="16" t="s">
        <v>83</v>
      </c>
      <c r="BK435" s="137">
        <f>ROUND(I435*H435,2)</f>
        <v>0</v>
      </c>
      <c r="BL435" s="16" t="s">
        <v>173</v>
      </c>
      <c r="BM435" s="136" t="s">
        <v>690</v>
      </c>
    </row>
    <row r="436" spans="2:65" s="12" customFormat="1">
      <c r="B436" s="138"/>
      <c r="D436" s="139" t="s">
        <v>170</v>
      </c>
      <c r="E436" s="140" t="s">
        <v>1</v>
      </c>
      <c r="F436" s="141" t="s">
        <v>682</v>
      </c>
      <c r="H436" s="142">
        <v>1</v>
      </c>
      <c r="L436" s="138"/>
      <c r="M436" s="143"/>
      <c r="T436" s="144"/>
      <c r="AT436" s="140" t="s">
        <v>170</v>
      </c>
      <c r="AU436" s="140" t="s">
        <v>83</v>
      </c>
      <c r="AV436" s="12" t="s">
        <v>83</v>
      </c>
      <c r="AW436" s="12" t="s">
        <v>29</v>
      </c>
      <c r="AX436" s="12" t="s">
        <v>78</v>
      </c>
      <c r="AY436" s="140" t="s">
        <v>159</v>
      </c>
    </row>
    <row r="437" spans="2:65" s="1" customFormat="1" ht="24.2" customHeight="1">
      <c r="B437" s="124"/>
      <c r="C437" s="151" t="s">
        <v>691</v>
      </c>
      <c r="D437" s="151" t="s">
        <v>207</v>
      </c>
      <c r="E437" s="152" t="s">
        <v>692</v>
      </c>
      <c r="F437" s="153" t="s">
        <v>693</v>
      </c>
      <c r="G437" s="154" t="s">
        <v>247</v>
      </c>
      <c r="H437" s="155">
        <v>1</v>
      </c>
      <c r="I437" s="156">
        <v>0</v>
      </c>
      <c r="J437" s="156">
        <f>ROUND(I437*H437,2)</f>
        <v>0</v>
      </c>
      <c r="K437" s="157"/>
      <c r="L437" s="158"/>
      <c r="M437" s="159" t="s">
        <v>1</v>
      </c>
      <c r="N437" s="160" t="s">
        <v>39</v>
      </c>
      <c r="O437" s="134">
        <v>0</v>
      </c>
      <c r="P437" s="134">
        <f>O437*H437</f>
        <v>0</v>
      </c>
      <c r="Q437" s="134">
        <v>4.8000000000000001E-4</v>
      </c>
      <c r="R437" s="134">
        <f>Q437*H437</f>
        <v>4.8000000000000001E-4</v>
      </c>
      <c r="S437" s="134">
        <v>0</v>
      </c>
      <c r="T437" s="135">
        <f>S437*H437</f>
        <v>0</v>
      </c>
      <c r="AR437" s="136" t="s">
        <v>337</v>
      </c>
      <c r="AT437" s="136" t="s">
        <v>207</v>
      </c>
      <c r="AU437" s="136" t="s">
        <v>83</v>
      </c>
      <c r="AY437" s="16" t="s">
        <v>159</v>
      </c>
      <c r="BE437" s="137">
        <f>IF(N437="základní",J437,0)</f>
        <v>0</v>
      </c>
      <c r="BF437" s="137">
        <f>IF(N437="snížená",J437,0)</f>
        <v>0</v>
      </c>
      <c r="BG437" s="137">
        <f>IF(N437="zákl. přenesená",J437,0)</f>
        <v>0</v>
      </c>
      <c r="BH437" s="137">
        <f>IF(N437="sníž. přenesená",J437,0)</f>
        <v>0</v>
      </c>
      <c r="BI437" s="137">
        <f>IF(N437="nulová",J437,0)</f>
        <v>0</v>
      </c>
      <c r="BJ437" s="16" t="s">
        <v>83</v>
      </c>
      <c r="BK437" s="137">
        <f>ROUND(I437*H437,2)</f>
        <v>0</v>
      </c>
      <c r="BL437" s="16" t="s">
        <v>173</v>
      </c>
      <c r="BM437" s="136" t="s">
        <v>694</v>
      </c>
    </row>
    <row r="438" spans="2:65" s="1" customFormat="1" ht="24.2" customHeight="1">
      <c r="B438" s="124"/>
      <c r="C438" s="125" t="s">
        <v>695</v>
      </c>
      <c r="D438" s="125" t="s">
        <v>163</v>
      </c>
      <c r="E438" s="126" t="s">
        <v>696</v>
      </c>
      <c r="F438" s="127" t="s">
        <v>697</v>
      </c>
      <c r="G438" s="128" t="s">
        <v>247</v>
      </c>
      <c r="H438" s="129">
        <v>1</v>
      </c>
      <c r="I438" s="130">
        <v>0</v>
      </c>
      <c r="J438" s="130">
        <f>ROUND(I438*H438,2)</f>
        <v>0</v>
      </c>
      <c r="K438" s="131"/>
      <c r="L438" s="28"/>
      <c r="M438" s="132" t="s">
        <v>1</v>
      </c>
      <c r="N438" s="133" t="s">
        <v>39</v>
      </c>
      <c r="O438" s="134">
        <v>12.398</v>
      </c>
      <c r="P438" s="134">
        <f>O438*H438</f>
        <v>12.398</v>
      </c>
      <c r="Q438" s="134">
        <v>0</v>
      </c>
      <c r="R438" s="134">
        <f>Q438*H438</f>
        <v>0</v>
      </c>
      <c r="S438" s="134">
        <v>0</v>
      </c>
      <c r="T438" s="135">
        <f>S438*H438</f>
        <v>0</v>
      </c>
      <c r="AR438" s="136" t="s">
        <v>173</v>
      </c>
      <c r="AT438" s="136" t="s">
        <v>163</v>
      </c>
      <c r="AU438" s="136" t="s">
        <v>83</v>
      </c>
      <c r="AY438" s="16" t="s">
        <v>159</v>
      </c>
      <c r="BE438" s="137">
        <f>IF(N438="základní",J438,0)</f>
        <v>0</v>
      </c>
      <c r="BF438" s="137">
        <f>IF(N438="snížená",J438,0)</f>
        <v>0</v>
      </c>
      <c r="BG438" s="137">
        <f>IF(N438="zákl. přenesená",J438,0)</f>
        <v>0</v>
      </c>
      <c r="BH438" s="137">
        <f>IF(N438="sníž. přenesená",J438,0)</f>
        <v>0</v>
      </c>
      <c r="BI438" s="137">
        <f>IF(N438="nulová",J438,0)</f>
        <v>0</v>
      </c>
      <c r="BJ438" s="16" t="s">
        <v>83</v>
      </c>
      <c r="BK438" s="137">
        <f>ROUND(I438*H438,2)</f>
        <v>0</v>
      </c>
      <c r="BL438" s="16" t="s">
        <v>173</v>
      </c>
      <c r="BM438" s="136" t="s">
        <v>698</v>
      </c>
    </row>
    <row r="439" spans="2:65" s="12" customFormat="1">
      <c r="B439" s="138"/>
      <c r="D439" s="139" t="s">
        <v>170</v>
      </c>
      <c r="E439" s="140" t="s">
        <v>1</v>
      </c>
      <c r="F439" s="141" t="s">
        <v>699</v>
      </c>
      <c r="H439" s="142">
        <v>1</v>
      </c>
      <c r="L439" s="138"/>
      <c r="M439" s="143"/>
      <c r="T439" s="144"/>
      <c r="AT439" s="140" t="s">
        <v>170</v>
      </c>
      <c r="AU439" s="140" t="s">
        <v>83</v>
      </c>
      <c r="AV439" s="12" t="s">
        <v>83</v>
      </c>
      <c r="AW439" s="12" t="s">
        <v>29</v>
      </c>
      <c r="AX439" s="12" t="s">
        <v>78</v>
      </c>
      <c r="AY439" s="140" t="s">
        <v>159</v>
      </c>
    </row>
    <row r="440" spans="2:65" s="1" customFormat="1" ht="16.5" customHeight="1">
      <c r="B440" s="124"/>
      <c r="C440" s="125" t="s">
        <v>700</v>
      </c>
      <c r="D440" s="125" t="s">
        <v>163</v>
      </c>
      <c r="E440" s="126" t="s">
        <v>701</v>
      </c>
      <c r="F440" s="127" t="s">
        <v>702</v>
      </c>
      <c r="G440" s="128" t="s">
        <v>271</v>
      </c>
      <c r="H440" s="129">
        <v>12</v>
      </c>
      <c r="I440" s="130">
        <v>0</v>
      </c>
      <c r="J440" s="130">
        <f>ROUND(I440*H440,2)</f>
        <v>0</v>
      </c>
      <c r="K440" s="131"/>
      <c r="L440" s="28"/>
      <c r="M440" s="132" t="s">
        <v>1</v>
      </c>
      <c r="N440" s="133" t="s">
        <v>39</v>
      </c>
      <c r="O440" s="134">
        <v>0.54700000000000004</v>
      </c>
      <c r="P440" s="134">
        <f>O440*H440</f>
        <v>6.5640000000000001</v>
      </c>
      <c r="Q440" s="134">
        <v>0</v>
      </c>
      <c r="R440" s="134">
        <f>Q440*H440</f>
        <v>0</v>
      </c>
      <c r="S440" s="134">
        <v>0</v>
      </c>
      <c r="T440" s="135">
        <f>S440*H440</f>
        <v>0</v>
      </c>
      <c r="AR440" s="136" t="s">
        <v>173</v>
      </c>
      <c r="AT440" s="136" t="s">
        <v>163</v>
      </c>
      <c r="AU440" s="136" t="s">
        <v>83</v>
      </c>
      <c r="AY440" s="16" t="s">
        <v>159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16" t="s">
        <v>83</v>
      </c>
      <c r="BK440" s="137">
        <f>ROUND(I440*H440,2)</f>
        <v>0</v>
      </c>
      <c r="BL440" s="16" t="s">
        <v>173</v>
      </c>
      <c r="BM440" s="136" t="s">
        <v>703</v>
      </c>
    </row>
    <row r="441" spans="2:65" s="12" customFormat="1">
      <c r="B441" s="138"/>
      <c r="D441" s="139" t="s">
        <v>170</v>
      </c>
      <c r="E441" s="140" t="s">
        <v>1</v>
      </c>
      <c r="F441" s="141" t="s">
        <v>704</v>
      </c>
      <c r="H441" s="142">
        <v>12</v>
      </c>
      <c r="L441" s="138"/>
      <c r="M441" s="143"/>
      <c r="T441" s="144"/>
      <c r="AT441" s="140" t="s">
        <v>170</v>
      </c>
      <c r="AU441" s="140" t="s">
        <v>83</v>
      </c>
      <c r="AV441" s="12" t="s">
        <v>83</v>
      </c>
      <c r="AW441" s="12" t="s">
        <v>29</v>
      </c>
      <c r="AX441" s="12" t="s">
        <v>73</v>
      </c>
      <c r="AY441" s="140" t="s">
        <v>159</v>
      </c>
    </row>
    <row r="442" spans="2:65" s="13" customFormat="1">
      <c r="B442" s="145"/>
      <c r="D442" s="139" t="s">
        <v>170</v>
      </c>
      <c r="E442" s="146" t="s">
        <v>1</v>
      </c>
      <c r="F442" s="147" t="s">
        <v>172</v>
      </c>
      <c r="H442" s="148">
        <v>12</v>
      </c>
      <c r="L442" s="145"/>
      <c r="M442" s="149"/>
      <c r="T442" s="150"/>
      <c r="AT442" s="146" t="s">
        <v>170</v>
      </c>
      <c r="AU442" s="146" t="s">
        <v>83</v>
      </c>
      <c r="AV442" s="13" t="s">
        <v>167</v>
      </c>
      <c r="AW442" s="13" t="s">
        <v>29</v>
      </c>
      <c r="AX442" s="13" t="s">
        <v>78</v>
      </c>
      <c r="AY442" s="146" t="s">
        <v>159</v>
      </c>
    </row>
    <row r="443" spans="2:65" s="1" customFormat="1" ht="16.5" customHeight="1">
      <c r="B443" s="124"/>
      <c r="C443" s="125" t="s">
        <v>705</v>
      </c>
      <c r="D443" s="125" t="s">
        <v>163</v>
      </c>
      <c r="E443" s="126" t="s">
        <v>706</v>
      </c>
      <c r="F443" s="127" t="s">
        <v>707</v>
      </c>
      <c r="G443" s="128" t="s">
        <v>271</v>
      </c>
      <c r="H443" s="129">
        <v>12</v>
      </c>
      <c r="I443" s="130">
        <v>0</v>
      </c>
      <c r="J443" s="130">
        <f t="shared" ref="J443:J454" si="10">ROUND(I443*H443,2)</f>
        <v>0</v>
      </c>
      <c r="K443" s="131"/>
      <c r="L443" s="28"/>
      <c r="M443" s="132" t="s">
        <v>1</v>
      </c>
      <c r="N443" s="133" t="s">
        <v>39</v>
      </c>
      <c r="O443" s="134">
        <v>0.152</v>
      </c>
      <c r="P443" s="134">
        <f t="shared" ref="P443:P454" si="11">O443*H443</f>
        <v>1.8239999999999998</v>
      </c>
      <c r="Q443" s="134">
        <v>0</v>
      </c>
      <c r="R443" s="134">
        <f t="shared" ref="R443:R454" si="12">Q443*H443</f>
        <v>0</v>
      </c>
      <c r="S443" s="134">
        <v>0</v>
      </c>
      <c r="T443" s="135">
        <f t="shared" ref="T443:T454" si="13">S443*H443</f>
        <v>0</v>
      </c>
      <c r="AR443" s="136" t="s">
        <v>173</v>
      </c>
      <c r="AT443" s="136" t="s">
        <v>163</v>
      </c>
      <c r="AU443" s="136" t="s">
        <v>83</v>
      </c>
      <c r="AY443" s="16" t="s">
        <v>159</v>
      </c>
      <c r="BE443" s="137">
        <f t="shared" ref="BE443:BE454" si="14">IF(N443="základní",J443,0)</f>
        <v>0</v>
      </c>
      <c r="BF443" s="137">
        <f t="shared" ref="BF443:BF454" si="15">IF(N443="snížená",J443,0)</f>
        <v>0</v>
      </c>
      <c r="BG443" s="137">
        <f t="shared" ref="BG443:BG454" si="16">IF(N443="zákl. přenesená",J443,0)</f>
        <v>0</v>
      </c>
      <c r="BH443" s="137">
        <f t="shared" ref="BH443:BH454" si="17">IF(N443="sníž. přenesená",J443,0)</f>
        <v>0</v>
      </c>
      <c r="BI443" s="137">
        <f t="shared" ref="BI443:BI454" si="18">IF(N443="nulová",J443,0)</f>
        <v>0</v>
      </c>
      <c r="BJ443" s="16" t="s">
        <v>83</v>
      </c>
      <c r="BK443" s="137">
        <f t="shared" ref="BK443:BK454" si="19">ROUND(I443*H443,2)</f>
        <v>0</v>
      </c>
      <c r="BL443" s="16" t="s">
        <v>173</v>
      </c>
      <c r="BM443" s="136" t="s">
        <v>708</v>
      </c>
    </row>
    <row r="444" spans="2:65" s="1" customFormat="1" ht="16.5" customHeight="1">
      <c r="B444" s="124"/>
      <c r="C444" s="151" t="s">
        <v>709</v>
      </c>
      <c r="D444" s="151" t="s">
        <v>207</v>
      </c>
      <c r="E444" s="152" t="s">
        <v>710</v>
      </c>
      <c r="F444" s="153" t="s">
        <v>711</v>
      </c>
      <c r="G444" s="154" t="s">
        <v>271</v>
      </c>
      <c r="H444" s="155">
        <v>12</v>
      </c>
      <c r="I444" s="156">
        <v>0</v>
      </c>
      <c r="J444" s="156">
        <f t="shared" si="10"/>
        <v>0</v>
      </c>
      <c r="K444" s="157"/>
      <c r="L444" s="158"/>
      <c r="M444" s="159" t="s">
        <v>1</v>
      </c>
      <c r="N444" s="160" t="s">
        <v>39</v>
      </c>
      <c r="O444" s="134">
        <v>0</v>
      </c>
      <c r="P444" s="134">
        <f t="shared" si="11"/>
        <v>0</v>
      </c>
      <c r="Q444" s="134">
        <v>1.65E-3</v>
      </c>
      <c r="R444" s="134">
        <f t="shared" si="12"/>
        <v>1.9799999999999998E-2</v>
      </c>
      <c r="S444" s="134">
        <v>0</v>
      </c>
      <c r="T444" s="135">
        <f t="shared" si="13"/>
        <v>0</v>
      </c>
      <c r="AR444" s="136" t="s">
        <v>337</v>
      </c>
      <c r="AT444" s="136" t="s">
        <v>207</v>
      </c>
      <c r="AU444" s="136" t="s">
        <v>83</v>
      </c>
      <c r="AY444" s="16" t="s">
        <v>159</v>
      </c>
      <c r="BE444" s="137">
        <f t="shared" si="14"/>
        <v>0</v>
      </c>
      <c r="BF444" s="137">
        <f t="shared" si="15"/>
        <v>0</v>
      </c>
      <c r="BG444" s="137">
        <f t="shared" si="16"/>
        <v>0</v>
      </c>
      <c r="BH444" s="137">
        <f t="shared" si="17"/>
        <v>0</v>
      </c>
      <c r="BI444" s="137">
        <f t="shared" si="18"/>
        <v>0</v>
      </c>
      <c r="BJ444" s="16" t="s">
        <v>83</v>
      </c>
      <c r="BK444" s="137">
        <f t="shared" si="19"/>
        <v>0</v>
      </c>
      <c r="BL444" s="16" t="s">
        <v>173</v>
      </c>
      <c r="BM444" s="136" t="s">
        <v>712</v>
      </c>
    </row>
    <row r="445" spans="2:65" s="1" customFormat="1" ht="21.75" customHeight="1">
      <c r="B445" s="124"/>
      <c r="C445" s="151" t="s">
        <v>713</v>
      </c>
      <c r="D445" s="151" t="s">
        <v>207</v>
      </c>
      <c r="E445" s="152" t="s">
        <v>714</v>
      </c>
      <c r="F445" s="153" t="s">
        <v>715</v>
      </c>
      <c r="G445" s="154" t="s">
        <v>271</v>
      </c>
      <c r="H445" s="155">
        <v>12</v>
      </c>
      <c r="I445" s="156">
        <v>0</v>
      </c>
      <c r="J445" s="156">
        <f t="shared" si="10"/>
        <v>0</v>
      </c>
      <c r="K445" s="157"/>
      <c r="L445" s="158"/>
      <c r="M445" s="159" t="s">
        <v>1</v>
      </c>
      <c r="N445" s="160" t="s">
        <v>39</v>
      </c>
      <c r="O445" s="134">
        <v>0</v>
      </c>
      <c r="P445" s="134">
        <f t="shared" si="11"/>
        <v>0</v>
      </c>
      <c r="Q445" s="134">
        <v>1.65E-3</v>
      </c>
      <c r="R445" s="134">
        <f t="shared" si="12"/>
        <v>1.9799999999999998E-2</v>
      </c>
      <c r="S445" s="134">
        <v>0</v>
      </c>
      <c r="T445" s="135">
        <f t="shared" si="13"/>
        <v>0</v>
      </c>
      <c r="AR445" s="136" t="s">
        <v>337</v>
      </c>
      <c r="AT445" s="136" t="s">
        <v>207</v>
      </c>
      <c r="AU445" s="136" t="s">
        <v>83</v>
      </c>
      <c r="AY445" s="16" t="s">
        <v>159</v>
      </c>
      <c r="BE445" s="137">
        <f t="shared" si="14"/>
        <v>0</v>
      </c>
      <c r="BF445" s="137">
        <f t="shared" si="15"/>
        <v>0</v>
      </c>
      <c r="BG445" s="137">
        <f t="shared" si="16"/>
        <v>0</v>
      </c>
      <c r="BH445" s="137">
        <f t="shared" si="17"/>
        <v>0</v>
      </c>
      <c r="BI445" s="137">
        <f t="shared" si="18"/>
        <v>0</v>
      </c>
      <c r="BJ445" s="16" t="s">
        <v>83</v>
      </c>
      <c r="BK445" s="137">
        <f t="shared" si="19"/>
        <v>0</v>
      </c>
      <c r="BL445" s="16" t="s">
        <v>173</v>
      </c>
      <c r="BM445" s="136" t="s">
        <v>716</v>
      </c>
    </row>
    <row r="446" spans="2:65" s="1" customFormat="1" ht="16.5" customHeight="1">
      <c r="B446" s="124"/>
      <c r="C446" s="151" t="s">
        <v>717</v>
      </c>
      <c r="D446" s="151" t="s">
        <v>207</v>
      </c>
      <c r="E446" s="152" t="s">
        <v>718</v>
      </c>
      <c r="F446" s="153" t="s">
        <v>719</v>
      </c>
      <c r="G446" s="154" t="s">
        <v>247</v>
      </c>
      <c r="H446" s="155">
        <v>16</v>
      </c>
      <c r="I446" s="156">
        <v>0</v>
      </c>
      <c r="J446" s="156">
        <f t="shared" si="10"/>
        <v>0</v>
      </c>
      <c r="K446" s="157"/>
      <c r="L446" s="158"/>
      <c r="M446" s="159" t="s">
        <v>1</v>
      </c>
      <c r="N446" s="160" t="s">
        <v>39</v>
      </c>
      <c r="O446" s="134">
        <v>0</v>
      </c>
      <c r="P446" s="134">
        <f t="shared" si="11"/>
        <v>0</v>
      </c>
      <c r="Q446" s="134">
        <v>1.65E-3</v>
      </c>
      <c r="R446" s="134">
        <f t="shared" si="12"/>
        <v>2.64E-2</v>
      </c>
      <c r="S446" s="134">
        <v>0</v>
      </c>
      <c r="T446" s="135">
        <f t="shared" si="13"/>
        <v>0</v>
      </c>
      <c r="AR446" s="136" t="s">
        <v>337</v>
      </c>
      <c r="AT446" s="136" t="s">
        <v>207</v>
      </c>
      <c r="AU446" s="136" t="s">
        <v>83</v>
      </c>
      <c r="AY446" s="16" t="s">
        <v>159</v>
      </c>
      <c r="BE446" s="137">
        <f t="shared" si="14"/>
        <v>0</v>
      </c>
      <c r="BF446" s="137">
        <f t="shared" si="15"/>
        <v>0</v>
      </c>
      <c r="BG446" s="137">
        <f t="shared" si="16"/>
        <v>0</v>
      </c>
      <c r="BH446" s="137">
        <f t="shared" si="17"/>
        <v>0</v>
      </c>
      <c r="BI446" s="137">
        <f t="shared" si="18"/>
        <v>0</v>
      </c>
      <c r="BJ446" s="16" t="s">
        <v>83</v>
      </c>
      <c r="BK446" s="137">
        <f t="shared" si="19"/>
        <v>0</v>
      </c>
      <c r="BL446" s="16" t="s">
        <v>173</v>
      </c>
      <c r="BM446" s="136" t="s">
        <v>720</v>
      </c>
    </row>
    <row r="447" spans="2:65" s="1" customFormat="1" ht="16.5" customHeight="1">
      <c r="B447" s="124"/>
      <c r="C447" s="151" t="s">
        <v>721</v>
      </c>
      <c r="D447" s="151" t="s">
        <v>207</v>
      </c>
      <c r="E447" s="152" t="s">
        <v>722</v>
      </c>
      <c r="F447" s="153" t="s">
        <v>723</v>
      </c>
      <c r="G447" s="154" t="s">
        <v>247</v>
      </c>
      <c r="H447" s="155">
        <v>12</v>
      </c>
      <c r="I447" s="156">
        <v>0</v>
      </c>
      <c r="J447" s="156">
        <f t="shared" si="10"/>
        <v>0</v>
      </c>
      <c r="K447" s="157"/>
      <c r="L447" s="158"/>
      <c r="M447" s="159" t="s">
        <v>1</v>
      </c>
      <c r="N447" s="160" t="s">
        <v>39</v>
      </c>
      <c r="O447" s="134">
        <v>0</v>
      </c>
      <c r="P447" s="134">
        <f t="shared" si="11"/>
        <v>0</v>
      </c>
      <c r="Q447" s="134">
        <v>1.65E-3</v>
      </c>
      <c r="R447" s="134">
        <f t="shared" si="12"/>
        <v>1.9799999999999998E-2</v>
      </c>
      <c r="S447" s="134">
        <v>0</v>
      </c>
      <c r="T447" s="135">
        <f t="shared" si="13"/>
        <v>0</v>
      </c>
      <c r="AR447" s="136" t="s">
        <v>337</v>
      </c>
      <c r="AT447" s="136" t="s">
        <v>207</v>
      </c>
      <c r="AU447" s="136" t="s">
        <v>83</v>
      </c>
      <c r="AY447" s="16" t="s">
        <v>159</v>
      </c>
      <c r="BE447" s="137">
        <f t="shared" si="14"/>
        <v>0</v>
      </c>
      <c r="BF447" s="137">
        <f t="shared" si="15"/>
        <v>0</v>
      </c>
      <c r="BG447" s="137">
        <f t="shared" si="16"/>
        <v>0</v>
      </c>
      <c r="BH447" s="137">
        <f t="shared" si="17"/>
        <v>0</v>
      </c>
      <c r="BI447" s="137">
        <f t="shared" si="18"/>
        <v>0</v>
      </c>
      <c r="BJ447" s="16" t="s">
        <v>83</v>
      </c>
      <c r="BK447" s="137">
        <f t="shared" si="19"/>
        <v>0</v>
      </c>
      <c r="BL447" s="16" t="s">
        <v>173</v>
      </c>
      <c r="BM447" s="136" t="s">
        <v>724</v>
      </c>
    </row>
    <row r="448" spans="2:65" s="1" customFormat="1" ht="16.5" customHeight="1">
      <c r="B448" s="124"/>
      <c r="C448" s="151" t="s">
        <v>725</v>
      </c>
      <c r="D448" s="151" t="s">
        <v>207</v>
      </c>
      <c r="E448" s="152" t="s">
        <v>726</v>
      </c>
      <c r="F448" s="153" t="s">
        <v>727</v>
      </c>
      <c r="G448" s="154" t="s">
        <v>247</v>
      </c>
      <c r="H448" s="155">
        <v>1</v>
      </c>
      <c r="I448" s="156">
        <v>0</v>
      </c>
      <c r="J448" s="156">
        <f t="shared" si="10"/>
        <v>0</v>
      </c>
      <c r="K448" s="157"/>
      <c r="L448" s="158"/>
      <c r="M448" s="159" t="s">
        <v>1</v>
      </c>
      <c r="N448" s="160" t="s">
        <v>39</v>
      </c>
      <c r="O448" s="134">
        <v>0</v>
      </c>
      <c r="P448" s="134">
        <f t="shared" si="11"/>
        <v>0</v>
      </c>
      <c r="Q448" s="134">
        <v>1.65E-3</v>
      </c>
      <c r="R448" s="134">
        <f t="shared" si="12"/>
        <v>1.65E-3</v>
      </c>
      <c r="S448" s="134">
        <v>0</v>
      </c>
      <c r="T448" s="135">
        <f t="shared" si="13"/>
        <v>0</v>
      </c>
      <c r="AR448" s="136" t="s">
        <v>337</v>
      </c>
      <c r="AT448" s="136" t="s">
        <v>207</v>
      </c>
      <c r="AU448" s="136" t="s">
        <v>83</v>
      </c>
      <c r="AY448" s="16" t="s">
        <v>159</v>
      </c>
      <c r="BE448" s="137">
        <f t="shared" si="14"/>
        <v>0</v>
      </c>
      <c r="BF448" s="137">
        <f t="shared" si="15"/>
        <v>0</v>
      </c>
      <c r="BG448" s="137">
        <f t="shared" si="16"/>
        <v>0</v>
      </c>
      <c r="BH448" s="137">
        <f t="shared" si="17"/>
        <v>0</v>
      </c>
      <c r="BI448" s="137">
        <f t="shared" si="18"/>
        <v>0</v>
      </c>
      <c r="BJ448" s="16" t="s">
        <v>83</v>
      </c>
      <c r="BK448" s="137">
        <f t="shared" si="19"/>
        <v>0</v>
      </c>
      <c r="BL448" s="16" t="s">
        <v>173</v>
      </c>
      <c r="BM448" s="136" t="s">
        <v>728</v>
      </c>
    </row>
    <row r="449" spans="2:65" s="1" customFormat="1" ht="16.5" customHeight="1">
      <c r="B449" s="124"/>
      <c r="C449" s="125" t="s">
        <v>729</v>
      </c>
      <c r="D449" s="125" t="s">
        <v>163</v>
      </c>
      <c r="E449" s="126" t="s">
        <v>730</v>
      </c>
      <c r="F449" s="127" t="s">
        <v>731</v>
      </c>
      <c r="G449" s="128" t="s">
        <v>247</v>
      </c>
      <c r="H449" s="129">
        <v>1</v>
      </c>
      <c r="I449" s="130">
        <v>0</v>
      </c>
      <c r="J449" s="130">
        <f t="shared" si="10"/>
        <v>0</v>
      </c>
      <c r="K449" s="131"/>
      <c r="L449" s="28"/>
      <c r="M449" s="132" t="s">
        <v>1</v>
      </c>
      <c r="N449" s="133" t="s">
        <v>39</v>
      </c>
      <c r="O449" s="134">
        <v>0</v>
      </c>
      <c r="P449" s="134">
        <f t="shared" si="11"/>
        <v>0</v>
      </c>
      <c r="Q449" s="134">
        <v>0</v>
      </c>
      <c r="R449" s="134">
        <f t="shared" si="12"/>
        <v>0</v>
      </c>
      <c r="S449" s="134">
        <v>0</v>
      </c>
      <c r="T449" s="135">
        <f t="shared" si="13"/>
        <v>0</v>
      </c>
      <c r="AR449" s="136" t="s">
        <v>732</v>
      </c>
      <c r="AT449" s="136" t="s">
        <v>163</v>
      </c>
      <c r="AU449" s="136" t="s">
        <v>83</v>
      </c>
      <c r="AY449" s="16" t="s">
        <v>159</v>
      </c>
      <c r="BE449" s="137">
        <f t="shared" si="14"/>
        <v>0</v>
      </c>
      <c r="BF449" s="137">
        <f t="shared" si="15"/>
        <v>0</v>
      </c>
      <c r="BG449" s="137">
        <f t="shared" si="16"/>
        <v>0</v>
      </c>
      <c r="BH449" s="137">
        <f t="shared" si="17"/>
        <v>0</v>
      </c>
      <c r="BI449" s="137">
        <f t="shared" si="18"/>
        <v>0</v>
      </c>
      <c r="BJ449" s="16" t="s">
        <v>83</v>
      </c>
      <c r="BK449" s="137">
        <f t="shared" si="19"/>
        <v>0</v>
      </c>
      <c r="BL449" s="16" t="s">
        <v>732</v>
      </c>
      <c r="BM449" s="136" t="s">
        <v>733</v>
      </c>
    </row>
    <row r="450" spans="2:65" s="1" customFormat="1" ht="24.2" customHeight="1">
      <c r="B450" s="124"/>
      <c r="C450" s="125" t="s">
        <v>734</v>
      </c>
      <c r="D450" s="125" t="s">
        <v>163</v>
      </c>
      <c r="E450" s="126" t="s">
        <v>735</v>
      </c>
      <c r="F450" s="127" t="s">
        <v>736</v>
      </c>
      <c r="G450" s="128" t="s">
        <v>247</v>
      </c>
      <c r="H450" s="129">
        <v>2</v>
      </c>
      <c r="I450" s="130">
        <v>0</v>
      </c>
      <c r="J450" s="130">
        <f t="shared" si="10"/>
        <v>0</v>
      </c>
      <c r="K450" s="131"/>
      <c r="L450" s="28"/>
      <c r="M450" s="132" t="s">
        <v>1</v>
      </c>
      <c r="N450" s="133" t="s">
        <v>39</v>
      </c>
      <c r="O450" s="134">
        <v>0.152</v>
      </c>
      <c r="P450" s="134">
        <f t="shared" si="11"/>
        <v>0.30399999999999999</v>
      </c>
      <c r="Q450" s="134">
        <v>0</v>
      </c>
      <c r="R450" s="134">
        <f t="shared" si="12"/>
        <v>0</v>
      </c>
      <c r="S450" s="134">
        <v>1E-3</v>
      </c>
      <c r="T450" s="135">
        <f t="shared" si="13"/>
        <v>2E-3</v>
      </c>
      <c r="AR450" s="136" t="s">
        <v>173</v>
      </c>
      <c r="AT450" s="136" t="s">
        <v>163</v>
      </c>
      <c r="AU450" s="136" t="s">
        <v>83</v>
      </c>
      <c r="AY450" s="16" t="s">
        <v>159</v>
      </c>
      <c r="BE450" s="137">
        <f t="shared" si="14"/>
        <v>0</v>
      </c>
      <c r="BF450" s="137">
        <f t="shared" si="15"/>
        <v>0</v>
      </c>
      <c r="BG450" s="137">
        <f t="shared" si="16"/>
        <v>0</v>
      </c>
      <c r="BH450" s="137">
        <f t="shared" si="17"/>
        <v>0</v>
      </c>
      <c r="BI450" s="137">
        <f t="shared" si="18"/>
        <v>0</v>
      </c>
      <c r="BJ450" s="16" t="s">
        <v>83</v>
      </c>
      <c r="BK450" s="137">
        <f t="shared" si="19"/>
        <v>0</v>
      </c>
      <c r="BL450" s="16" t="s">
        <v>173</v>
      </c>
      <c r="BM450" s="136" t="s">
        <v>737</v>
      </c>
    </row>
    <row r="451" spans="2:65" s="1" customFormat="1" ht="24.2" customHeight="1">
      <c r="B451" s="124"/>
      <c r="C451" s="125" t="s">
        <v>738</v>
      </c>
      <c r="D451" s="125" t="s">
        <v>163</v>
      </c>
      <c r="E451" s="126" t="s">
        <v>739</v>
      </c>
      <c r="F451" s="127" t="s">
        <v>740</v>
      </c>
      <c r="G451" s="128" t="s">
        <v>271</v>
      </c>
      <c r="H451" s="129">
        <v>5</v>
      </c>
      <c r="I451" s="130">
        <v>0</v>
      </c>
      <c r="J451" s="130">
        <f t="shared" si="10"/>
        <v>0</v>
      </c>
      <c r="K451" s="131"/>
      <c r="L451" s="28"/>
      <c r="M451" s="132" t="s">
        <v>1</v>
      </c>
      <c r="N451" s="133" t="s">
        <v>39</v>
      </c>
      <c r="O451" s="134">
        <v>0.155</v>
      </c>
      <c r="P451" s="134">
        <f t="shared" si="11"/>
        <v>0.77500000000000002</v>
      </c>
      <c r="Q451" s="134">
        <v>0</v>
      </c>
      <c r="R451" s="134">
        <f t="shared" si="12"/>
        <v>0</v>
      </c>
      <c r="S451" s="134">
        <v>2E-3</v>
      </c>
      <c r="T451" s="135">
        <f t="shared" si="13"/>
        <v>0.01</v>
      </c>
      <c r="AR451" s="136" t="s">
        <v>173</v>
      </c>
      <c r="AT451" s="136" t="s">
        <v>163</v>
      </c>
      <c r="AU451" s="136" t="s">
        <v>83</v>
      </c>
      <c r="AY451" s="16" t="s">
        <v>159</v>
      </c>
      <c r="BE451" s="137">
        <f t="shared" si="14"/>
        <v>0</v>
      </c>
      <c r="BF451" s="137">
        <f t="shared" si="15"/>
        <v>0</v>
      </c>
      <c r="BG451" s="137">
        <f t="shared" si="16"/>
        <v>0</v>
      </c>
      <c r="BH451" s="137">
        <f t="shared" si="17"/>
        <v>0</v>
      </c>
      <c r="BI451" s="137">
        <f t="shared" si="18"/>
        <v>0</v>
      </c>
      <c r="BJ451" s="16" t="s">
        <v>83</v>
      </c>
      <c r="BK451" s="137">
        <f t="shared" si="19"/>
        <v>0</v>
      </c>
      <c r="BL451" s="16" t="s">
        <v>173</v>
      </c>
      <c r="BM451" s="136" t="s">
        <v>741</v>
      </c>
    </row>
    <row r="452" spans="2:65" s="1" customFormat="1" ht="24.2" customHeight="1">
      <c r="B452" s="124"/>
      <c r="C452" s="125" t="s">
        <v>742</v>
      </c>
      <c r="D452" s="125" t="s">
        <v>163</v>
      </c>
      <c r="E452" s="126" t="s">
        <v>743</v>
      </c>
      <c r="F452" s="127" t="s">
        <v>744</v>
      </c>
      <c r="G452" s="128" t="s">
        <v>646</v>
      </c>
      <c r="H452" s="129"/>
      <c r="I452" s="130">
        <v>0</v>
      </c>
      <c r="J452" s="130">
        <f t="shared" si="10"/>
        <v>0</v>
      </c>
      <c r="K452" s="131"/>
      <c r="L452" s="28"/>
      <c r="M452" s="132" t="s">
        <v>1</v>
      </c>
      <c r="N452" s="133" t="s">
        <v>39</v>
      </c>
      <c r="O452" s="134">
        <v>0</v>
      </c>
      <c r="P452" s="134">
        <f t="shared" si="11"/>
        <v>0</v>
      </c>
      <c r="Q452" s="134">
        <v>0</v>
      </c>
      <c r="R452" s="134">
        <f t="shared" si="12"/>
        <v>0</v>
      </c>
      <c r="S452" s="134">
        <v>0</v>
      </c>
      <c r="T452" s="135">
        <f t="shared" si="13"/>
        <v>0</v>
      </c>
      <c r="AR452" s="136" t="s">
        <v>173</v>
      </c>
      <c r="AT452" s="136" t="s">
        <v>163</v>
      </c>
      <c r="AU452" s="136" t="s">
        <v>83</v>
      </c>
      <c r="AY452" s="16" t="s">
        <v>159</v>
      </c>
      <c r="BE452" s="137">
        <f t="shared" si="14"/>
        <v>0</v>
      </c>
      <c r="BF452" s="137">
        <f t="shared" si="15"/>
        <v>0</v>
      </c>
      <c r="BG452" s="137">
        <f t="shared" si="16"/>
        <v>0</v>
      </c>
      <c r="BH452" s="137">
        <f t="shared" si="17"/>
        <v>0</v>
      </c>
      <c r="BI452" s="137">
        <f t="shared" si="18"/>
        <v>0</v>
      </c>
      <c r="BJ452" s="16" t="s">
        <v>83</v>
      </c>
      <c r="BK452" s="137">
        <f t="shared" si="19"/>
        <v>0</v>
      </c>
      <c r="BL452" s="16" t="s">
        <v>173</v>
      </c>
      <c r="BM452" s="136" t="s">
        <v>745</v>
      </c>
    </row>
    <row r="453" spans="2:65" s="1" customFormat="1" ht="16.5" customHeight="1">
      <c r="B453" s="124"/>
      <c r="C453" s="125" t="s">
        <v>746</v>
      </c>
      <c r="D453" s="125" t="s">
        <v>163</v>
      </c>
      <c r="E453" s="126" t="s">
        <v>747</v>
      </c>
      <c r="F453" s="127" t="s">
        <v>748</v>
      </c>
      <c r="G453" s="128" t="s">
        <v>247</v>
      </c>
      <c r="H453" s="129">
        <v>1</v>
      </c>
      <c r="I453" s="130">
        <v>0</v>
      </c>
      <c r="J453" s="130">
        <f t="shared" si="10"/>
        <v>0</v>
      </c>
      <c r="K453" s="131"/>
      <c r="L453" s="28"/>
      <c r="M453" s="132" t="s">
        <v>1</v>
      </c>
      <c r="N453" s="133" t="s">
        <v>39</v>
      </c>
      <c r="O453" s="134">
        <v>0</v>
      </c>
      <c r="P453" s="134">
        <f t="shared" si="11"/>
        <v>0</v>
      </c>
      <c r="Q453" s="134">
        <v>0</v>
      </c>
      <c r="R453" s="134">
        <f t="shared" si="12"/>
        <v>0</v>
      </c>
      <c r="S453" s="134">
        <v>0</v>
      </c>
      <c r="T453" s="135">
        <f t="shared" si="13"/>
        <v>0</v>
      </c>
      <c r="AR453" s="136" t="s">
        <v>173</v>
      </c>
      <c r="AT453" s="136" t="s">
        <v>163</v>
      </c>
      <c r="AU453" s="136" t="s">
        <v>83</v>
      </c>
      <c r="AY453" s="16" t="s">
        <v>159</v>
      </c>
      <c r="BE453" s="137">
        <f t="shared" si="14"/>
        <v>0</v>
      </c>
      <c r="BF453" s="137">
        <f t="shared" si="15"/>
        <v>0</v>
      </c>
      <c r="BG453" s="137">
        <f t="shared" si="16"/>
        <v>0</v>
      </c>
      <c r="BH453" s="137">
        <f t="shared" si="17"/>
        <v>0</v>
      </c>
      <c r="BI453" s="137">
        <f t="shared" si="18"/>
        <v>0</v>
      </c>
      <c r="BJ453" s="16" t="s">
        <v>83</v>
      </c>
      <c r="BK453" s="137">
        <f t="shared" si="19"/>
        <v>0</v>
      </c>
      <c r="BL453" s="16" t="s">
        <v>173</v>
      </c>
      <c r="BM453" s="136" t="s">
        <v>749</v>
      </c>
    </row>
    <row r="454" spans="2:65" s="1" customFormat="1" ht="16.5" customHeight="1">
      <c r="B454" s="124"/>
      <c r="C454" s="125" t="s">
        <v>750</v>
      </c>
      <c r="D454" s="125" t="s">
        <v>163</v>
      </c>
      <c r="E454" s="126" t="s">
        <v>751</v>
      </c>
      <c r="F454" s="127" t="s">
        <v>752</v>
      </c>
      <c r="G454" s="128" t="s">
        <v>247</v>
      </c>
      <c r="H454" s="129">
        <v>1</v>
      </c>
      <c r="I454" s="130">
        <v>0</v>
      </c>
      <c r="J454" s="130">
        <f t="shared" si="10"/>
        <v>0</v>
      </c>
      <c r="K454" s="131"/>
      <c r="L454" s="28"/>
      <c r="M454" s="132" t="s">
        <v>1</v>
      </c>
      <c r="N454" s="133" t="s">
        <v>39</v>
      </c>
      <c r="O454" s="134">
        <v>0</v>
      </c>
      <c r="P454" s="134">
        <f t="shared" si="11"/>
        <v>0</v>
      </c>
      <c r="Q454" s="134">
        <v>0</v>
      </c>
      <c r="R454" s="134">
        <f t="shared" si="12"/>
        <v>0</v>
      </c>
      <c r="S454" s="134">
        <v>0</v>
      </c>
      <c r="T454" s="135">
        <f t="shared" si="13"/>
        <v>0</v>
      </c>
      <c r="AR454" s="136" t="s">
        <v>173</v>
      </c>
      <c r="AT454" s="136" t="s">
        <v>163</v>
      </c>
      <c r="AU454" s="136" t="s">
        <v>83</v>
      </c>
      <c r="AY454" s="16" t="s">
        <v>159</v>
      </c>
      <c r="BE454" s="137">
        <f t="shared" si="14"/>
        <v>0</v>
      </c>
      <c r="BF454" s="137">
        <f t="shared" si="15"/>
        <v>0</v>
      </c>
      <c r="BG454" s="137">
        <f t="shared" si="16"/>
        <v>0</v>
      </c>
      <c r="BH454" s="137">
        <f t="shared" si="17"/>
        <v>0</v>
      </c>
      <c r="BI454" s="137">
        <f t="shared" si="18"/>
        <v>0</v>
      </c>
      <c r="BJ454" s="16" t="s">
        <v>83</v>
      </c>
      <c r="BK454" s="137">
        <f t="shared" si="19"/>
        <v>0</v>
      </c>
      <c r="BL454" s="16" t="s">
        <v>173</v>
      </c>
      <c r="BM454" s="136" t="s">
        <v>753</v>
      </c>
    </row>
    <row r="455" spans="2:65" s="11" customFormat="1" ht="22.9" customHeight="1">
      <c r="B455" s="113"/>
      <c r="D455" s="114" t="s">
        <v>72</v>
      </c>
      <c r="E455" s="122" t="s">
        <v>754</v>
      </c>
      <c r="F455" s="122" t="s">
        <v>755</v>
      </c>
      <c r="J455" s="123">
        <f>BK455</f>
        <v>0</v>
      </c>
      <c r="L455" s="113"/>
      <c r="M455" s="117"/>
      <c r="P455" s="118">
        <f>SUM(P456:P459)</f>
        <v>0.106407</v>
      </c>
      <c r="R455" s="118">
        <f>SUM(R456:R459)</f>
        <v>8.0000000000000004E-4</v>
      </c>
      <c r="T455" s="119">
        <f>SUM(T456:T459)</f>
        <v>0</v>
      </c>
      <c r="AR455" s="114" t="s">
        <v>83</v>
      </c>
      <c r="AT455" s="120" t="s">
        <v>72</v>
      </c>
      <c r="AU455" s="120" t="s">
        <v>78</v>
      </c>
      <c r="AY455" s="114" t="s">
        <v>159</v>
      </c>
      <c r="BK455" s="121">
        <f>SUM(BK456:BK459)</f>
        <v>0</v>
      </c>
    </row>
    <row r="456" spans="2:65" s="1" customFormat="1" ht="16.5" customHeight="1">
      <c r="B456" s="124"/>
      <c r="C456" s="125" t="s">
        <v>756</v>
      </c>
      <c r="D456" s="125" t="s">
        <v>163</v>
      </c>
      <c r="E456" s="126" t="s">
        <v>757</v>
      </c>
      <c r="F456" s="127" t="s">
        <v>758</v>
      </c>
      <c r="G456" s="128" t="s">
        <v>247</v>
      </c>
      <c r="H456" s="129">
        <v>1</v>
      </c>
      <c r="I456" s="130">
        <v>0</v>
      </c>
      <c r="J456" s="130">
        <f>ROUND(I456*H456,2)</f>
        <v>0</v>
      </c>
      <c r="K456" s="131"/>
      <c r="L456" s="28"/>
      <c r="M456" s="132" t="s">
        <v>1</v>
      </c>
      <c r="N456" s="133" t="s">
        <v>39</v>
      </c>
      <c r="O456" s="134">
        <v>9.7000000000000003E-2</v>
      </c>
      <c r="P456" s="134">
        <f>O456*H456</f>
        <v>9.7000000000000003E-2</v>
      </c>
      <c r="Q456" s="134">
        <v>0</v>
      </c>
      <c r="R456" s="134">
        <f>Q456*H456</f>
        <v>0</v>
      </c>
      <c r="S456" s="134">
        <v>0</v>
      </c>
      <c r="T456" s="135">
        <f>S456*H456</f>
        <v>0</v>
      </c>
      <c r="AR456" s="136" t="s">
        <v>173</v>
      </c>
      <c r="AT456" s="136" t="s">
        <v>163</v>
      </c>
      <c r="AU456" s="136" t="s">
        <v>83</v>
      </c>
      <c r="AY456" s="16" t="s">
        <v>159</v>
      </c>
      <c r="BE456" s="137">
        <f>IF(N456="základní",J456,0)</f>
        <v>0</v>
      </c>
      <c r="BF456" s="137">
        <f>IF(N456="snížená",J456,0)</f>
        <v>0</v>
      </c>
      <c r="BG456" s="137">
        <f>IF(N456="zákl. přenesená",J456,0)</f>
        <v>0</v>
      </c>
      <c r="BH456" s="137">
        <f>IF(N456="sníž. přenesená",J456,0)</f>
        <v>0</v>
      </c>
      <c r="BI456" s="137">
        <f>IF(N456="nulová",J456,0)</f>
        <v>0</v>
      </c>
      <c r="BJ456" s="16" t="s">
        <v>83</v>
      </c>
      <c r="BK456" s="137">
        <f>ROUND(I456*H456,2)</f>
        <v>0</v>
      </c>
      <c r="BL456" s="16" t="s">
        <v>173</v>
      </c>
      <c r="BM456" s="136" t="s">
        <v>759</v>
      </c>
    </row>
    <row r="457" spans="2:65" s="1" customFormat="1" ht="16.5" customHeight="1">
      <c r="B457" s="124"/>
      <c r="C457" s="151" t="s">
        <v>760</v>
      </c>
      <c r="D457" s="151" t="s">
        <v>207</v>
      </c>
      <c r="E457" s="152" t="s">
        <v>761</v>
      </c>
      <c r="F457" s="153" t="s">
        <v>762</v>
      </c>
      <c r="G457" s="154" t="s">
        <v>247</v>
      </c>
      <c r="H457" s="155">
        <v>1</v>
      </c>
      <c r="I457" s="156">
        <v>0</v>
      </c>
      <c r="J457" s="156">
        <f>ROUND(I457*H457,2)</f>
        <v>0</v>
      </c>
      <c r="K457" s="157"/>
      <c r="L457" s="158"/>
      <c r="M457" s="159" t="s">
        <v>1</v>
      </c>
      <c r="N457" s="160" t="s">
        <v>39</v>
      </c>
      <c r="O457" s="134">
        <v>0</v>
      </c>
      <c r="P457" s="134">
        <f>O457*H457</f>
        <v>0</v>
      </c>
      <c r="Q457" s="134">
        <v>8.0000000000000004E-4</v>
      </c>
      <c r="R457" s="134">
        <f>Q457*H457</f>
        <v>8.0000000000000004E-4</v>
      </c>
      <c r="S457" s="134">
        <v>0</v>
      </c>
      <c r="T457" s="135">
        <f>S457*H457</f>
        <v>0</v>
      </c>
      <c r="AR457" s="136" t="s">
        <v>337</v>
      </c>
      <c r="AT457" s="136" t="s">
        <v>207</v>
      </c>
      <c r="AU457" s="136" t="s">
        <v>83</v>
      </c>
      <c r="AY457" s="16" t="s">
        <v>159</v>
      </c>
      <c r="BE457" s="137">
        <f>IF(N457="základní",J457,0)</f>
        <v>0</v>
      </c>
      <c r="BF457" s="137">
        <f>IF(N457="snížená",J457,0)</f>
        <v>0</v>
      </c>
      <c r="BG457" s="137">
        <f>IF(N457="zákl. přenesená",J457,0)</f>
        <v>0</v>
      </c>
      <c r="BH457" s="137">
        <f>IF(N457="sníž. přenesená",J457,0)</f>
        <v>0</v>
      </c>
      <c r="BI457" s="137">
        <f>IF(N457="nulová",J457,0)</f>
        <v>0</v>
      </c>
      <c r="BJ457" s="16" t="s">
        <v>83</v>
      </c>
      <c r="BK457" s="137">
        <f>ROUND(I457*H457,2)</f>
        <v>0</v>
      </c>
      <c r="BL457" s="16" t="s">
        <v>173</v>
      </c>
      <c r="BM457" s="136" t="s">
        <v>763</v>
      </c>
    </row>
    <row r="458" spans="2:65" s="12" customFormat="1">
      <c r="B458" s="138"/>
      <c r="D458" s="139" t="s">
        <v>170</v>
      </c>
      <c r="E458" s="140" t="s">
        <v>1</v>
      </c>
      <c r="F458" s="141" t="s">
        <v>764</v>
      </c>
      <c r="H458" s="142">
        <v>1</v>
      </c>
      <c r="L458" s="138"/>
      <c r="M458" s="143"/>
      <c r="T458" s="144"/>
      <c r="AT458" s="140" t="s">
        <v>170</v>
      </c>
      <c r="AU458" s="140" t="s">
        <v>83</v>
      </c>
      <c r="AV458" s="12" t="s">
        <v>83</v>
      </c>
      <c r="AW458" s="12" t="s">
        <v>29</v>
      </c>
      <c r="AX458" s="12" t="s">
        <v>78</v>
      </c>
      <c r="AY458" s="140" t="s">
        <v>159</v>
      </c>
    </row>
    <row r="459" spans="2:65" s="1" customFormat="1" ht="24.2" customHeight="1">
      <c r="B459" s="124"/>
      <c r="C459" s="125" t="s">
        <v>765</v>
      </c>
      <c r="D459" s="125" t="s">
        <v>163</v>
      </c>
      <c r="E459" s="126" t="s">
        <v>766</v>
      </c>
      <c r="F459" s="127" t="s">
        <v>767</v>
      </c>
      <c r="G459" s="128" t="s">
        <v>195</v>
      </c>
      <c r="H459" s="129">
        <v>1E-3</v>
      </c>
      <c r="I459" s="130">
        <v>0</v>
      </c>
      <c r="J459" s="130">
        <f>ROUND(I459*H459,2)</f>
        <v>0</v>
      </c>
      <c r="K459" s="131"/>
      <c r="L459" s="28"/>
      <c r="M459" s="132" t="s">
        <v>1</v>
      </c>
      <c r="N459" s="133" t="s">
        <v>39</v>
      </c>
      <c r="O459" s="134">
        <v>9.407</v>
      </c>
      <c r="P459" s="134">
        <f>O459*H459</f>
        <v>9.4070000000000004E-3</v>
      </c>
      <c r="Q459" s="134">
        <v>0</v>
      </c>
      <c r="R459" s="134">
        <f>Q459*H459</f>
        <v>0</v>
      </c>
      <c r="S459" s="134">
        <v>0</v>
      </c>
      <c r="T459" s="135">
        <f>S459*H459</f>
        <v>0</v>
      </c>
      <c r="AR459" s="136" t="s">
        <v>173</v>
      </c>
      <c r="AT459" s="136" t="s">
        <v>163</v>
      </c>
      <c r="AU459" s="136" t="s">
        <v>83</v>
      </c>
      <c r="AY459" s="16" t="s">
        <v>159</v>
      </c>
      <c r="BE459" s="137">
        <f>IF(N459="základní",J459,0)</f>
        <v>0</v>
      </c>
      <c r="BF459" s="137">
        <f>IF(N459="snížená",J459,0)</f>
        <v>0</v>
      </c>
      <c r="BG459" s="137">
        <f>IF(N459="zákl. přenesená",J459,0)</f>
        <v>0</v>
      </c>
      <c r="BH459" s="137">
        <f>IF(N459="sníž. přenesená",J459,0)</f>
        <v>0</v>
      </c>
      <c r="BI459" s="137">
        <f>IF(N459="nulová",J459,0)</f>
        <v>0</v>
      </c>
      <c r="BJ459" s="16" t="s">
        <v>83</v>
      </c>
      <c r="BK459" s="137">
        <f>ROUND(I459*H459,2)</f>
        <v>0</v>
      </c>
      <c r="BL459" s="16" t="s">
        <v>173</v>
      </c>
      <c r="BM459" s="136" t="s">
        <v>768</v>
      </c>
    </row>
    <row r="460" spans="2:65" s="11" customFormat="1" ht="22.9" customHeight="1">
      <c r="B460" s="113"/>
      <c r="D460" s="114" t="s">
        <v>72</v>
      </c>
      <c r="E460" s="122" t="s">
        <v>769</v>
      </c>
      <c r="F460" s="122" t="s">
        <v>770</v>
      </c>
      <c r="J460" s="123">
        <f>BK460</f>
        <v>0</v>
      </c>
      <c r="L460" s="113"/>
      <c r="M460" s="117"/>
      <c r="P460" s="118">
        <f>SUM(P461:P469)</f>
        <v>4.7596999999999996</v>
      </c>
      <c r="R460" s="118">
        <f>SUM(R461:R469)</f>
        <v>7.4460000000000004E-3</v>
      </c>
      <c r="T460" s="119">
        <f>SUM(T461:T469)</f>
        <v>4.4964000000000004E-2</v>
      </c>
      <c r="AR460" s="114" t="s">
        <v>83</v>
      </c>
      <c r="AT460" s="120" t="s">
        <v>72</v>
      </c>
      <c r="AU460" s="120" t="s">
        <v>78</v>
      </c>
      <c r="AY460" s="114" t="s">
        <v>159</v>
      </c>
      <c r="BK460" s="121">
        <f>SUM(BK461:BK469)</f>
        <v>0</v>
      </c>
    </row>
    <row r="461" spans="2:65" s="1" customFormat="1" ht="16.5" customHeight="1">
      <c r="B461" s="124"/>
      <c r="C461" s="125" t="s">
        <v>771</v>
      </c>
      <c r="D461" s="125" t="s">
        <v>163</v>
      </c>
      <c r="E461" s="126" t="s">
        <v>772</v>
      </c>
      <c r="F461" s="127" t="s">
        <v>773</v>
      </c>
      <c r="G461" s="128" t="s">
        <v>203</v>
      </c>
      <c r="H461" s="129">
        <v>6</v>
      </c>
      <c r="I461" s="130">
        <v>0</v>
      </c>
      <c r="J461" s="130">
        <f>ROUND(I461*H461,2)</f>
        <v>0</v>
      </c>
      <c r="K461" s="131"/>
      <c r="L461" s="28"/>
      <c r="M461" s="132" t="s">
        <v>1</v>
      </c>
      <c r="N461" s="133" t="s">
        <v>39</v>
      </c>
      <c r="O461" s="134">
        <v>0.36</v>
      </c>
      <c r="P461" s="134">
        <f>O461*H461</f>
        <v>2.16</v>
      </c>
      <c r="Q461" s="134">
        <v>0</v>
      </c>
      <c r="R461" s="134">
        <f>Q461*H461</f>
        <v>0</v>
      </c>
      <c r="S461" s="134">
        <v>5.94E-3</v>
      </c>
      <c r="T461" s="135">
        <f>S461*H461</f>
        <v>3.5639999999999998E-2</v>
      </c>
      <c r="AR461" s="136" t="s">
        <v>173</v>
      </c>
      <c r="AT461" s="136" t="s">
        <v>163</v>
      </c>
      <c r="AU461" s="136" t="s">
        <v>83</v>
      </c>
      <c r="AY461" s="16" t="s">
        <v>159</v>
      </c>
      <c r="BE461" s="137">
        <f>IF(N461="základní",J461,0)</f>
        <v>0</v>
      </c>
      <c r="BF461" s="137">
        <f>IF(N461="snížená",J461,0)</f>
        <v>0</v>
      </c>
      <c r="BG461" s="137">
        <f>IF(N461="zákl. přenesená",J461,0)</f>
        <v>0</v>
      </c>
      <c r="BH461" s="137">
        <f>IF(N461="sníž. přenesená",J461,0)</f>
        <v>0</v>
      </c>
      <c r="BI461" s="137">
        <f>IF(N461="nulová",J461,0)</f>
        <v>0</v>
      </c>
      <c r="BJ461" s="16" t="s">
        <v>83</v>
      </c>
      <c r="BK461" s="137">
        <f>ROUND(I461*H461,2)</f>
        <v>0</v>
      </c>
      <c r="BL461" s="16" t="s">
        <v>173</v>
      </c>
      <c r="BM461" s="136" t="s">
        <v>774</v>
      </c>
    </row>
    <row r="462" spans="2:65" s="12" customFormat="1">
      <c r="B462" s="138"/>
      <c r="D462" s="139" t="s">
        <v>170</v>
      </c>
      <c r="E462" s="140" t="s">
        <v>1</v>
      </c>
      <c r="F462" s="141" t="s">
        <v>775</v>
      </c>
      <c r="H462" s="142">
        <v>6</v>
      </c>
      <c r="L462" s="138"/>
      <c r="M462" s="143"/>
      <c r="T462" s="144"/>
      <c r="AT462" s="140" t="s">
        <v>170</v>
      </c>
      <c r="AU462" s="140" t="s">
        <v>83</v>
      </c>
      <c r="AV462" s="12" t="s">
        <v>83</v>
      </c>
      <c r="AW462" s="12" t="s">
        <v>29</v>
      </c>
      <c r="AX462" s="12" t="s">
        <v>78</v>
      </c>
      <c r="AY462" s="140" t="s">
        <v>159</v>
      </c>
    </row>
    <row r="463" spans="2:65" s="1" customFormat="1" ht="24.2" customHeight="1">
      <c r="B463" s="124"/>
      <c r="C463" s="125" t="s">
        <v>776</v>
      </c>
      <c r="D463" s="125" t="s">
        <v>163</v>
      </c>
      <c r="E463" s="126" t="s">
        <v>777</v>
      </c>
      <c r="F463" s="127" t="s">
        <v>778</v>
      </c>
      <c r="G463" s="128" t="s">
        <v>271</v>
      </c>
      <c r="H463" s="129">
        <v>1.4</v>
      </c>
      <c r="I463" s="130">
        <v>0</v>
      </c>
      <c r="J463" s="130">
        <f>ROUND(I463*H463,2)</f>
        <v>0</v>
      </c>
      <c r="K463" s="131"/>
      <c r="L463" s="28"/>
      <c r="M463" s="132" t="s">
        <v>1</v>
      </c>
      <c r="N463" s="133" t="s">
        <v>39</v>
      </c>
      <c r="O463" s="134">
        <v>0.43</v>
      </c>
      <c r="P463" s="134">
        <f>O463*H463</f>
        <v>0.60199999999999998</v>
      </c>
      <c r="Q463" s="134">
        <v>0</v>
      </c>
      <c r="R463" s="134">
        <f>Q463*H463</f>
        <v>0</v>
      </c>
      <c r="S463" s="134">
        <v>1.91E-3</v>
      </c>
      <c r="T463" s="135">
        <f>S463*H463</f>
        <v>2.6739999999999997E-3</v>
      </c>
      <c r="AR463" s="136" t="s">
        <v>173</v>
      </c>
      <c r="AT463" s="136" t="s">
        <v>163</v>
      </c>
      <c r="AU463" s="136" t="s">
        <v>83</v>
      </c>
      <c r="AY463" s="16" t="s">
        <v>159</v>
      </c>
      <c r="BE463" s="137">
        <f>IF(N463="základní",J463,0)</f>
        <v>0</v>
      </c>
      <c r="BF463" s="137">
        <f>IF(N463="snížená",J463,0)</f>
        <v>0</v>
      </c>
      <c r="BG463" s="137">
        <f>IF(N463="zákl. přenesená",J463,0)</f>
        <v>0</v>
      </c>
      <c r="BH463" s="137">
        <f>IF(N463="sníž. přenesená",J463,0)</f>
        <v>0</v>
      </c>
      <c r="BI463" s="137">
        <f>IF(N463="nulová",J463,0)</f>
        <v>0</v>
      </c>
      <c r="BJ463" s="16" t="s">
        <v>83</v>
      </c>
      <c r="BK463" s="137">
        <f>ROUND(I463*H463,2)</f>
        <v>0</v>
      </c>
      <c r="BL463" s="16" t="s">
        <v>173</v>
      </c>
      <c r="BM463" s="136" t="s">
        <v>779</v>
      </c>
    </row>
    <row r="464" spans="2:65" s="12" customFormat="1">
      <c r="B464" s="138"/>
      <c r="D464" s="139" t="s">
        <v>170</v>
      </c>
      <c r="E464" s="140" t="s">
        <v>1</v>
      </c>
      <c r="F464" s="141" t="s">
        <v>780</v>
      </c>
      <c r="H464" s="142">
        <v>1.4</v>
      </c>
      <c r="L464" s="138"/>
      <c r="M464" s="143"/>
      <c r="T464" s="144"/>
      <c r="AT464" s="140" t="s">
        <v>170</v>
      </c>
      <c r="AU464" s="140" t="s">
        <v>83</v>
      </c>
      <c r="AV464" s="12" t="s">
        <v>83</v>
      </c>
      <c r="AW464" s="12" t="s">
        <v>29</v>
      </c>
      <c r="AX464" s="12" t="s">
        <v>78</v>
      </c>
      <c r="AY464" s="140" t="s">
        <v>159</v>
      </c>
    </row>
    <row r="465" spans="2:65" s="1" customFormat="1" ht="16.5" customHeight="1">
      <c r="B465" s="124"/>
      <c r="C465" s="125" t="s">
        <v>781</v>
      </c>
      <c r="D465" s="125" t="s">
        <v>163</v>
      </c>
      <c r="E465" s="126" t="s">
        <v>782</v>
      </c>
      <c r="F465" s="127" t="s">
        <v>783</v>
      </c>
      <c r="G465" s="128" t="s">
        <v>271</v>
      </c>
      <c r="H465" s="129">
        <v>3.8</v>
      </c>
      <c r="I465" s="130">
        <v>0</v>
      </c>
      <c r="J465" s="130">
        <f>ROUND(I465*H465,2)</f>
        <v>0</v>
      </c>
      <c r="K465" s="131"/>
      <c r="L465" s="28"/>
      <c r="M465" s="132" t="s">
        <v>1</v>
      </c>
      <c r="N465" s="133" t="s">
        <v>39</v>
      </c>
      <c r="O465" s="134">
        <v>0.17899999999999999</v>
      </c>
      <c r="P465" s="134">
        <f>O465*H465</f>
        <v>0.68019999999999992</v>
      </c>
      <c r="Q465" s="134">
        <v>0</v>
      </c>
      <c r="R465" s="134">
        <f>Q465*H465</f>
        <v>0</v>
      </c>
      <c r="S465" s="134">
        <v>1.75E-3</v>
      </c>
      <c r="T465" s="135">
        <f>S465*H465</f>
        <v>6.6499999999999997E-3</v>
      </c>
      <c r="AR465" s="136" t="s">
        <v>173</v>
      </c>
      <c r="AT465" s="136" t="s">
        <v>163</v>
      </c>
      <c r="AU465" s="136" t="s">
        <v>83</v>
      </c>
      <c r="AY465" s="16" t="s">
        <v>159</v>
      </c>
      <c r="BE465" s="137">
        <f>IF(N465="základní",J465,0)</f>
        <v>0</v>
      </c>
      <c r="BF465" s="137">
        <f>IF(N465="snížená",J465,0)</f>
        <v>0</v>
      </c>
      <c r="BG465" s="137">
        <f>IF(N465="zákl. přenesená",J465,0)</f>
        <v>0</v>
      </c>
      <c r="BH465" s="137">
        <f>IF(N465="sníž. přenesená",J465,0)</f>
        <v>0</v>
      </c>
      <c r="BI465" s="137">
        <f>IF(N465="nulová",J465,0)</f>
        <v>0</v>
      </c>
      <c r="BJ465" s="16" t="s">
        <v>83</v>
      </c>
      <c r="BK465" s="137">
        <f>ROUND(I465*H465,2)</f>
        <v>0</v>
      </c>
      <c r="BL465" s="16" t="s">
        <v>173</v>
      </c>
      <c r="BM465" s="136" t="s">
        <v>784</v>
      </c>
    </row>
    <row r="466" spans="2:65" s="12" customFormat="1">
      <c r="B466" s="138"/>
      <c r="D466" s="139" t="s">
        <v>170</v>
      </c>
      <c r="E466" s="140" t="s">
        <v>1</v>
      </c>
      <c r="F466" s="141" t="s">
        <v>785</v>
      </c>
      <c r="H466" s="142">
        <v>3.8</v>
      </c>
      <c r="L466" s="138"/>
      <c r="M466" s="143"/>
      <c r="T466" s="144"/>
      <c r="AT466" s="140" t="s">
        <v>170</v>
      </c>
      <c r="AU466" s="140" t="s">
        <v>83</v>
      </c>
      <c r="AV466" s="12" t="s">
        <v>83</v>
      </c>
      <c r="AW466" s="12" t="s">
        <v>29</v>
      </c>
      <c r="AX466" s="12" t="s">
        <v>78</v>
      </c>
      <c r="AY466" s="140" t="s">
        <v>159</v>
      </c>
    </row>
    <row r="467" spans="2:65" s="1" customFormat="1" ht="33" customHeight="1">
      <c r="B467" s="124"/>
      <c r="C467" s="125" t="s">
        <v>786</v>
      </c>
      <c r="D467" s="125" t="s">
        <v>163</v>
      </c>
      <c r="E467" s="126" t="s">
        <v>787</v>
      </c>
      <c r="F467" s="127" t="s">
        <v>788</v>
      </c>
      <c r="G467" s="128" t="s">
        <v>271</v>
      </c>
      <c r="H467" s="129">
        <v>1.7</v>
      </c>
      <c r="I467" s="130">
        <v>0</v>
      </c>
      <c r="J467" s="130">
        <f>ROUND(I467*H467,2)</f>
        <v>0</v>
      </c>
      <c r="K467" s="131"/>
      <c r="L467" s="28"/>
      <c r="M467" s="132" t="s">
        <v>1</v>
      </c>
      <c r="N467" s="133" t="s">
        <v>39</v>
      </c>
      <c r="O467" s="134">
        <v>0.77500000000000002</v>
      </c>
      <c r="P467" s="134">
        <f>O467*H467</f>
        <v>1.3174999999999999</v>
      </c>
      <c r="Q467" s="134">
        <v>4.3800000000000002E-3</v>
      </c>
      <c r="R467" s="134">
        <f>Q467*H467</f>
        <v>7.4460000000000004E-3</v>
      </c>
      <c r="S467" s="134">
        <v>0</v>
      </c>
      <c r="T467" s="135">
        <f>S467*H467</f>
        <v>0</v>
      </c>
      <c r="AR467" s="136" t="s">
        <v>173</v>
      </c>
      <c r="AT467" s="136" t="s">
        <v>163</v>
      </c>
      <c r="AU467" s="136" t="s">
        <v>83</v>
      </c>
      <c r="AY467" s="16" t="s">
        <v>159</v>
      </c>
      <c r="BE467" s="137">
        <f>IF(N467="základní",J467,0)</f>
        <v>0</v>
      </c>
      <c r="BF467" s="137">
        <f>IF(N467="snížená",J467,0)</f>
        <v>0</v>
      </c>
      <c r="BG467" s="137">
        <f>IF(N467="zákl. přenesená",J467,0)</f>
        <v>0</v>
      </c>
      <c r="BH467" s="137">
        <f>IF(N467="sníž. přenesená",J467,0)</f>
        <v>0</v>
      </c>
      <c r="BI467" s="137">
        <f>IF(N467="nulová",J467,0)</f>
        <v>0</v>
      </c>
      <c r="BJ467" s="16" t="s">
        <v>83</v>
      </c>
      <c r="BK467" s="137">
        <f>ROUND(I467*H467,2)</f>
        <v>0</v>
      </c>
      <c r="BL467" s="16" t="s">
        <v>173</v>
      </c>
      <c r="BM467" s="136" t="s">
        <v>789</v>
      </c>
    </row>
    <row r="468" spans="2:65" s="12" customFormat="1">
      <c r="B468" s="138"/>
      <c r="D468" s="139" t="s">
        <v>170</v>
      </c>
      <c r="E468" s="140" t="s">
        <v>1</v>
      </c>
      <c r="F468" s="141" t="s">
        <v>790</v>
      </c>
      <c r="H468" s="142">
        <v>1.7</v>
      </c>
      <c r="L468" s="138"/>
      <c r="M468" s="143"/>
      <c r="T468" s="144"/>
      <c r="AT468" s="140" t="s">
        <v>170</v>
      </c>
      <c r="AU468" s="140" t="s">
        <v>83</v>
      </c>
      <c r="AV468" s="12" t="s">
        <v>83</v>
      </c>
      <c r="AW468" s="12" t="s">
        <v>29</v>
      </c>
      <c r="AX468" s="12" t="s">
        <v>78</v>
      </c>
      <c r="AY468" s="140" t="s">
        <v>159</v>
      </c>
    </row>
    <row r="469" spans="2:65" s="1" customFormat="1" ht="33" customHeight="1">
      <c r="B469" s="124"/>
      <c r="C469" s="125" t="s">
        <v>791</v>
      </c>
      <c r="D469" s="125" t="s">
        <v>163</v>
      </c>
      <c r="E469" s="126" t="s">
        <v>792</v>
      </c>
      <c r="F469" s="127" t="s">
        <v>793</v>
      </c>
      <c r="G469" s="128" t="s">
        <v>646</v>
      </c>
      <c r="H469" s="129"/>
      <c r="I469" s="130">
        <v>0</v>
      </c>
      <c r="J469" s="130">
        <f>ROUND(I469*H469,2)</f>
        <v>0</v>
      </c>
      <c r="K469" s="131"/>
      <c r="L469" s="28"/>
      <c r="M469" s="132" t="s">
        <v>1</v>
      </c>
      <c r="N469" s="133" t="s">
        <v>39</v>
      </c>
      <c r="O469" s="134">
        <v>0</v>
      </c>
      <c r="P469" s="134">
        <f>O469*H469</f>
        <v>0</v>
      </c>
      <c r="Q469" s="134">
        <v>0</v>
      </c>
      <c r="R469" s="134">
        <f>Q469*H469</f>
        <v>0</v>
      </c>
      <c r="S469" s="134">
        <v>0</v>
      </c>
      <c r="T469" s="135">
        <f>S469*H469</f>
        <v>0</v>
      </c>
      <c r="AR469" s="136" t="s">
        <v>173</v>
      </c>
      <c r="AT469" s="136" t="s">
        <v>163</v>
      </c>
      <c r="AU469" s="136" t="s">
        <v>83</v>
      </c>
      <c r="AY469" s="16" t="s">
        <v>159</v>
      </c>
      <c r="BE469" s="137">
        <f>IF(N469="základní",J469,0)</f>
        <v>0</v>
      </c>
      <c r="BF469" s="137">
        <f>IF(N469="snížená",J469,0)</f>
        <v>0</v>
      </c>
      <c r="BG469" s="137">
        <f>IF(N469="zákl. přenesená",J469,0)</f>
        <v>0</v>
      </c>
      <c r="BH469" s="137">
        <f>IF(N469="sníž. přenesená",J469,0)</f>
        <v>0</v>
      </c>
      <c r="BI469" s="137">
        <f>IF(N469="nulová",J469,0)</f>
        <v>0</v>
      </c>
      <c r="BJ469" s="16" t="s">
        <v>83</v>
      </c>
      <c r="BK469" s="137">
        <f>ROUND(I469*H469,2)</f>
        <v>0</v>
      </c>
      <c r="BL469" s="16" t="s">
        <v>173</v>
      </c>
      <c r="BM469" s="136" t="s">
        <v>794</v>
      </c>
    </row>
    <row r="470" spans="2:65" s="11" customFormat="1" ht="22.9" customHeight="1">
      <c r="B470" s="113"/>
      <c r="D470" s="114" t="s">
        <v>72</v>
      </c>
      <c r="E470" s="122" t="s">
        <v>795</v>
      </c>
      <c r="F470" s="122" t="s">
        <v>796</v>
      </c>
      <c r="J470" s="123">
        <f>BK470</f>
        <v>0</v>
      </c>
      <c r="L470" s="113"/>
      <c r="M470" s="117"/>
      <c r="P470" s="118">
        <f>SUM(P471:P478)</f>
        <v>3.4740000000000002</v>
      </c>
      <c r="R470" s="118">
        <f>SUM(R471:R478)</f>
        <v>2.2700000000000001E-2</v>
      </c>
      <c r="T470" s="119">
        <f>SUM(T471:T478)</f>
        <v>0</v>
      </c>
      <c r="AR470" s="114" t="s">
        <v>83</v>
      </c>
      <c r="AT470" s="120" t="s">
        <v>72</v>
      </c>
      <c r="AU470" s="120" t="s">
        <v>78</v>
      </c>
      <c r="AY470" s="114" t="s">
        <v>159</v>
      </c>
      <c r="BK470" s="121">
        <f>SUM(BK471:BK478)</f>
        <v>0</v>
      </c>
    </row>
    <row r="471" spans="2:65" s="1" customFormat="1" ht="24.2" customHeight="1">
      <c r="B471" s="124"/>
      <c r="C471" s="125" t="s">
        <v>797</v>
      </c>
      <c r="D471" s="125" t="s">
        <v>163</v>
      </c>
      <c r="E471" s="126" t="s">
        <v>798</v>
      </c>
      <c r="F471" s="127" t="s">
        <v>799</v>
      </c>
      <c r="G471" s="128" t="s">
        <v>247</v>
      </c>
      <c r="H471" s="129">
        <v>1</v>
      </c>
      <c r="I471" s="130">
        <v>0</v>
      </c>
      <c r="J471" s="130">
        <f>ROUND(I471*H471,2)</f>
        <v>0</v>
      </c>
      <c r="K471" s="131"/>
      <c r="L471" s="28"/>
      <c r="M471" s="132" t="s">
        <v>1</v>
      </c>
      <c r="N471" s="133" t="s">
        <v>39</v>
      </c>
      <c r="O471" s="134">
        <v>1.6819999999999999</v>
      </c>
      <c r="P471" s="134">
        <f>O471*H471</f>
        <v>1.6819999999999999</v>
      </c>
      <c r="Q471" s="134">
        <v>0</v>
      </c>
      <c r="R471" s="134">
        <f>Q471*H471</f>
        <v>0</v>
      </c>
      <c r="S471" s="134">
        <v>0</v>
      </c>
      <c r="T471" s="135">
        <f>S471*H471</f>
        <v>0</v>
      </c>
      <c r="AR471" s="136" t="s">
        <v>173</v>
      </c>
      <c r="AT471" s="136" t="s">
        <v>163</v>
      </c>
      <c r="AU471" s="136" t="s">
        <v>83</v>
      </c>
      <c r="AY471" s="16" t="s">
        <v>159</v>
      </c>
      <c r="BE471" s="137">
        <f>IF(N471="základní",J471,0)</f>
        <v>0</v>
      </c>
      <c r="BF471" s="137">
        <f>IF(N471="snížená",J471,0)</f>
        <v>0</v>
      </c>
      <c r="BG471" s="137">
        <f>IF(N471="zákl. přenesená",J471,0)</f>
        <v>0</v>
      </c>
      <c r="BH471" s="137">
        <f>IF(N471="sníž. přenesená",J471,0)</f>
        <v>0</v>
      </c>
      <c r="BI471" s="137">
        <f>IF(N471="nulová",J471,0)</f>
        <v>0</v>
      </c>
      <c r="BJ471" s="16" t="s">
        <v>83</v>
      </c>
      <c r="BK471" s="137">
        <f>ROUND(I471*H471,2)</f>
        <v>0</v>
      </c>
      <c r="BL471" s="16" t="s">
        <v>173</v>
      </c>
      <c r="BM471" s="136" t="s">
        <v>800</v>
      </c>
    </row>
    <row r="472" spans="2:65" s="12" customFormat="1">
      <c r="B472" s="138"/>
      <c r="D472" s="139" t="s">
        <v>170</v>
      </c>
      <c r="E472" s="140" t="s">
        <v>1</v>
      </c>
      <c r="F472" s="141" t="s">
        <v>801</v>
      </c>
      <c r="H472" s="142">
        <v>1</v>
      </c>
      <c r="L472" s="138"/>
      <c r="M472" s="143"/>
      <c r="T472" s="144"/>
      <c r="AT472" s="140" t="s">
        <v>170</v>
      </c>
      <c r="AU472" s="140" t="s">
        <v>83</v>
      </c>
      <c r="AV472" s="12" t="s">
        <v>83</v>
      </c>
      <c r="AW472" s="12" t="s">
        <v>29</v>
      </c>
      <c r="AX472" s="12" t="s">
        <v>78</v>
      </c>
      <c r="AY472" s="140" t="s">
        <v>159</v>
      </c>
    </row>
    <row r="473" spans="2:65" s="1" customFormat="1" ht="33" customHeight="1">
      <c r="B473" s="124"/>
      <c r="C473" s="151" t="s">
        <v>802</v>
      </c>
      <c r="D473" s="151" t="s">
        <v>207</v>
      </c>
      <c r="E473" s="152" t="s">
        <v>803</v>
      </c>
      <c r="F473" s="153" t="s">
        <v>804</v>
      </c>
      <c r="G473" s="154" t="s">
        <v>247</v>
      </c>
      <c r="H473" s="155">
        <v>1</v>
      </c>
      <c r="I473" s="156">
        <v>0</v>
      </c>
      <c r="J473" s="156">
        <f>ROUND(I473*H473,2)</f>
        <v>0</v>
      </c>
      <c r="K473" s="157"/>
      <c r="L473" s="158"/>
      <c r="M473" s="159" t="s">
        <v>1</v>
      </c>
      <c r="N473" s="160" t="s">
        <v>39</v>
      </c>
      <c r="O473" s="134">
        <v>0</v>
      </c>
      <c r="P473" s="134">
        <f>O473*H473</f>
        <v>0</v>
      </c>
      <c r="Q473" s="134">
        <v>1.95E-2</v>
      </c>
      <c r="R473" s="134">
        <f>Q473*H473</f>
        <v>1.95E-2</v>
      </c>
      <c r="S473" s="134">
        <v>0</v>
      </c>
      <c r="T473" s="135">
        <f>S473*H473</f>
        <v>0</v>
      </c>
      <c r="AR473" s="136" t="s">
        <v>337</v>
      </c>
      <c r="AT473" s="136" t="s">
        <v>207</v>
      </c>
      <c r="AU473" s="136" t="s">
        <v>83</v>
      </c>
      <c r="AY473" s="16" t="s">
        <v>159</v>
      </c>
      <c r="BE473" s="137">
        <f>IF(N473="základní",J473,0)</f>
        <v>0</v>
      </c>
      <c r="BF473" s="137">
        <f>IF(N473="snížená",J473,0)</f>
        <v>0</v>
      </c>
      <c r="BG473" s="137">
        <f>IF(N473="zákl. přenesená",J473,0)</f>
        <v>0</v>
      </c>
      <c r="BH473" s="137">
        <f>IF(N473="sníž. přenesená",J473,0)</f>
        <v>0</v>
      </c>
      <c r="BI473" s="137">
        <f>IF(N473="nulová",J473,0)</f>
        <v>0</v>
      </c>
      <c r="BJ473" s="16" t="s">
        <v>83</v>
      </c>
      <c r="BK473" s="137">
        <f>ROUND(I473*H473,2)</f>
        <v>0</v>
      </c>
      <c r="BL473" s="16" t="s">
        <v>173</v>
      </c>
      <c r="BM473" s="136" t="s">
        <v>805</v>
      </c>
    </row>
    <row r="474" spans="2:65" s="1" customFormat="1" ht="24.2" customHeight="1">
      <c r="B474" s="124"/>
      <c r="C474" s="125" t="s">
        <v>806</v>
      </c>
      <c r="D474" s="125" t="s">
        <v>163</v>
      </c>
      <c r="E474" s="126" t="s">
        <v>807</v>
      </c>
      <c r="F474" s="127" t="s">
        <v>808</v>
      </c>
      <c r="G474" s="128" t="s">
        <v>271</v>
      </c>
      <c r="H474" s="129">
        <v>6.4</v>
      </c>
      <c r="I474" s="130">
        <v>0</v>
      </c>
      <c r="J474" s="130">
        <f>ROUND(I474*H474,2)</f>
        <v>0</v>
      </c>
      <c r="K474" s="131"/>
      <c r="L474" s="28"/>
      <c r="M474" s="132" t="s">
        <v>1</v>
      </c>
      <c r="N474" s="133" t="s">
        <v>39</v>
      </c>
      <c r="O474" s="134">
        <v>0.14000000000000001</v>
      </c>
      <c r="P474" s="134">
        <f>O474*H474</f>
        <v>0.89600000000000013</v>
      </c>
      <c r="Q474" s="134">
        <v>2.5000000000000001E-4</v>
      </c>
      <c r="R474" s="134">
        <f>Q474*H474</f>
        <v>1.6000000000000001E-3</v>
      </c>
      <c r="S474" s="134">
        <v>0</v>
      </c>
      <c r="T474" s="135">
        <f>S474*H474</f>
        <v>0</v>
      </c>
      <c r="AR474" s="136" t="s">
        <v>167</v>
      </c>
      <c r="AT474" s="136" t="s">
        <v>163</v>
      </c>
      <c r="AU474" s="136" t="s">
        <v>83</v>
      </c>
      <c r="AY474" s="16" t="s">
        <v>159</v>
      </c>
      <c r="BE474" s="137">
        <f>IF(N474="základní",J474,0)</f>
        <v>0</v>
      </c>
      <c r="BF474" s="137">
        <f>IF(N474="snížená",J474,0)</f>
        <v>0</v>
      </c>
      <c r="BG474" s="137">
        <f>IF(N474="zákl. přenesená",J474,0)</f>
        <v>0</v>
      </c>
      <c r="BH474" s="137">
        <f>IF(N474="sníž. přenesená",J474,0)</f>
        <v>0</v>
      </c>
      <c r="BI474" s="137">
        <f>IF(N474="nulová",J474,0)</f>
        <v>0</v>
      </c>
      <c r="BJ474" s="16" t="s">
        <v>83</v>
      </c>
      <c r="BK474" s="137">
        <f>ROUND(I474*H474,2)</f>
        <v>0</v>
      </c>
      <c r="BL474" s="16" t="s">
        <v>167</v>
      </c>
      <c r="BM474" s="136" t="s">
        <v>809</v>
      </c>
    </row>
    <row r="475" spans="2:65" s="12" customFormat="1">
      <c r="B475" s="138"/>
      <c r="D475" s="139" t="s">
        <v>170</v>
      </c>
      <c r="E475" s="140" t="s">
        <v>1</v>
      </c>
      <c r="F475" s="141" t="s">
        <v>810</v>
      </c>
      <c r="H475" s="142">
        <v>6.4</v>
      </c>
      <c r="L475" s="138"/>
      <c r="M475" s="143"/>
      <c r="T475" s="144"/>
      <c r="AT475" s="140" t="s">
        <v>170</v>
      </c>
      <c r="AU475" s="140" t="s">
        <v>83</v>
      </c>
      <c r="AV475" s="12" t="s">
        <v>83</v>
      </c>
      <c r="AW475" s="12" t="s">
        <v>29</v>
      </c>
      <c r="AX475" s="12" t="s">
        <v>73</v>
      </c>
      <c r="AY475" s="140" t="s">
        <v>159</v>
      </c>
    </row>
    <row r="476" spans="2:65" s="13" customFormat="1">
      <c r="B476" s="145"/>
      <c r="D476" s="139" t="s">
        <v>170</v>
      </c>
      <c r="E476" s="146" t="s">
        <v>1</v>
      </c>
      <c r="F476" s="147" t="s">
        <v>172</v>
      </c>
      <c r="H476" s="148">
        <v>6.4</v>
      </c>
      <c r="L476" s="145"/>
      <c r="M476" s="149"/>
      <c r="T476" s="150"/>
      <c r="AT476" s="146" t="s">
        <v>170</v>
      </c>
      <c r="AU476" s="146" t="s">
        <v>83</v>
      </c>
      <c r="AV476" s="13" t="s">
        <v>167</v>
      </c>
      <c r="AW476" s="13" t="s">
        <v>29</v>
      </c>
      <c r="AX476" s="13" t="s">
        <v>78</v>
      </c>
      <c r="AY476" s="146" t="s">
        <v>159</v>
      </c>
    </row>
    <row r="477" spans="2:65" s="1" customFormat="1" ht="24.2" customHeight="1">
      <c r="B477" s="124"/>
      <c r="C477" s="125" t="s">
        <v>811</v>
      </c>
      <c r="D477" s="125" t="s">
        <v>163</v>
      </c>
      <c r="E477" s="126" t="s">
        <v>812</v>
      </c>
      <c r="F477" s="127" t="s">
        <v>813</v>
      </c>
      <c r="G477" s="128" t="s">
        <v>271</v>
      </c>
      <c r="H477" s="129">
        <v>6.4</v>
      </c>
      <c r="I477" s="130">
        <v>0</v>
      </c>
      <c r="J477" s="130">
        <f>ROUND(I477*H477,2)</f>
        <v>0</v>
      </c>
      <c r="K477" s="131"/>
      <c r="L477" s="28"/>
      <c r="M477" s="132" t="s">
        <v>1</v>
      </c>
      <c r="N477" s="133" t="s">
        <v>39</v>
      </c>
      <c r="O477" s="134">
        <v>0.14000000000000001</v>
      </c>
      <c r="P477" s="134">
        <f>O477*H477</f>
        <v>0.89600000000000013</v>
      </c>
      <c r="Q477" s="134">
        <v>2.5000000000000001E-4</v>
      </c>
      <c r="R477" s="134">
        <f>Q477*H477</f>
        <v>1.6000000000000001E-3</v>
      </c>
      <c r="S477" s="134">
        <v>0</v>
      </c>
      <c r="T477" s="135">
        <f>S477*H477</f>
        <v>0</v>
      </c>
      <c r="AR477" s="136" t="s">
        <v>167</v>
      </c>
      <c r="AT477" s="136" t="s">
        <v>163</v>
      </c>
      <c r="AU477" s="136" t="s">
        <v>83</v>
      </c>
      <c r="AY477" s="16" t="s">
        <v>159</v>
      </c>
      <c r="BE477" s="137">
        <f>IF(N477="základní",J477,0)</f>
        <v>0</v>
      </c>
      <c r="BF477" s="137">
        <f>IF(N477="snížená",J477,0)</f>
        <v>0</v>
      </c>
      <c r="BG477" s="137">
        <f>IF(N477="zákl. přenesená",J477,0)</f>
        <v>0</v>
      </c>
      <c r="BH477" s="137">
        <f>IF(N477="sníž. přenesená",J477,0)</f>
        <v>0</v>
      </c>
      <c r="BI477" s="137">
        <f>IF(N477="nulová",J477,0)</f>
        <v>0</v>
      </c>
      <c r="BJ477" s="16" t="s">
        <v>83</v>
      </c>
      <c r="BK477" s="137">
        <f>ROUND(I477*H477,2)</f>
        <v>0</v>
      </c>
      <c r="BL477" s="16" t="s">
        <v>167</v>
      </c>
      <c r="BM477" s="136" t="s">
        <v>814</v>
      </c>
    </row>
    <row r="478" spans="2:65" s="1" customFormat="1" ht="24.2" customHeight="1">
      <c r="B478" s="124"/>
      <c r="C478" s="125" t="s">
        <v>815</v>
      </c>
      <c r="D478" s="125" t="s">
        <v>163</v>
      </c>
      <c r="E478" s="126" t="s">
        <v>816</v>
      </c>
      <c r="F478" s="127" t="s">
        <v>817</v>
      </c>
      <c r="G478" s="128" t="s">
        <v>646</v>
      </c>
      <c r="H478" s="129"/>
      <c r="I478" s="130">
        <v>0</v>
      </c>
      <c r="J478" s="130">
        <f>ROUND(I478*H478,2)</f>
        <v>0</v>
      </c>
      <c r="K478" s="131"/>
      <c r="L478" s="28"/>
      <c r="M478" s="132" t="s">
        <v>1</v>
      </c>
      <c r="N478" s="133" t="s">
        <v>39</v>
      </c>
      <c r="O478" s="134">
        <v>0</v>
      </c>
      <c r="P478" s="134">
        <f>O478*H478</f>
        <v>0</v>
      </c>
      <c r="Q478" s="134">
        <v>0</v>
      </c>
      <c r="R478" s="134">
        <f>Q478*H478</f>
        <v>0</v>
      </c>
      <c r="S478" s="134">
        <v>0</v>
      </c>
      <c r="T478" s="135">
        <f>S478*H478</f>
        <v>0</v>
      </c>
      <c r="AR478" s="136" t="s">
        <v>173</v>
      </c>
      <c r="AT478" s="136" t="s">
        <v>163</v>
      </c>
      <c r="AU478" s="136" t="s">
        <v>83</v>
      </c>
      <c r="AY478" s="16" t="s">
        <v>159</v>
      </c>
      <c r="BE478" s="137">
        <f>IF(N478="základní",J478,0)</f>
        <v>0</v>
      </c>
      <c r="BF478" s="137">
        <f>IF(N478="snížená",J478,0)</f>
        <v>0</v>
      </c>
      <c r="BG478" s="137">
        <f>IF(N478="zákl. přenesená",J478,0)</f>
        <v>0</v>
      </c>
      <c r="BH478" s="137">
        <f>IF(N478="sníž. přenesená",J478,0)</f>
        <v>0</v>
      </c>
      <c r="BI478" s="137">
        <f>IF(N478="nulová",J478,0)</f>
        <v>0</v>
      </c>
      <c r="BJ478" s="16" t="s">
        <v>83</v>
      </c>
      <c r="BK478" s="137">
        <f>ROUND(I478*H478,2)</f>
        <v>0</v>
      </c>
      <c r="BL478" s="16" t="s">
        <v>173</v>
      </c>
      <c r="BM478" s="136" t="s">
        <v>818</v>
      </c>
    </row>
    <row r="479" spans="2:65" s="11" customFormat="1" ht="22.9" customHeight="1">
      <c r="B479" s="113"/>
      <c r="D479" s="114" t="s">
        <v>72</v>
      </c>
      <c r="E479" s="122" t="s">
        <v>819</v>
      </c>
      <c r="F479" s="122" t="s">
        <v>820</v>
      </c>
      <c r="J479" s="123">
        <f>BK479</f>
        <v>0</v>
      </c>
      <c r="L479" s="113"/>
      <c r="M479" s="117"/>
      <c r="P479" s="118">
        <f>SUM(P480:P505)</f>
        <v>38.705915999999995</v>
      </c>
      <c r="R479" s="118">
        <f>SUM(R480:R505)</f>
        <v>4.7739199999999996E-2</v>
      </c>
      <c r="T479" s="119">
        <f>SUM(T480:T505)</f>
        <v>0.52232800000000001</v>
      </c>
      <c r="AR479" s="114" t="s">
        <v>83</v>
      </c>
      <c r="AT479" s="120" t="s">
        <v>72</v>
      </c>
      <c r="AU479" s="120" t="s">
        <v>78</v>
      </c>
      <c r="AY479" s="114" t="s">
        <v>159</v>
      </c>
      <c r="BK479" s="121">
        <f>SUM(BK480:BK505)</f>
        <v>0</v>
      </c>
    </row>
    <row r="480" spans="2:65" s="1" customFormat="1" ht="24.2" customHeight="1">
      <c r="B480" s="124"/>
      <c r="C480" s="125" t="s">
        <v>821</v>
      </c>
      <c r="D480" s="125" t="s">
        <v>163</v>
      </c>
      <c r="E480" s="126" t="s">
        <v>1092</v>
      </c>
      <c r="F480" s="127" t="s">
        <v>822</v>
      </c>
      <c r="G480" s="128" t="s">
        <v>203</v>
      </c>
      <c r="H480" s="129">
        <v>9.36</v>
      </c>
      <c r="I480" s="130">
        <v>0</v>
      </c>
      <c r="J480" s="130">
        <f>ROUND(I480*H480,2)</f>
        <v>0</v>
      </c>
      <c r="K480" s="131"/>
      <c r="L480" s="28"/>
      <c r="M480" s="132" t="s">
        <v>1</v>
      </c>
      <c r="N480" s="133" t="s">
        <v>39</v>
      </c>
      <c r="O480" s="134">
        <v>2.11</v>
      </c>
      <c r="P480" s="134">
        <f>O480*H480</f>
        <v>19.749599999999997</v>
      </c>
      <c r="Q480" s="134">
        <v>0</v>
      </c>
      <c r="R480" s="134">
        <f>Q480*H480</f>
        <v>0</v>
      </c>
      <c r="S480" s="134">
        <v>0.04</v>
      </c>
      <c r="T480" s="135">
        <f>S480*H480</f>
        <v>0.37440000000000001</v>
      </c>
      <c r="AR480" s="136" t="s">
        <v>173</v>
      </c>
      <c r="AT480" s="136" t="s">
        <v>163</v>
      </c>
      <c r="AU480" s="136" t="s">
        <v>83</v>
      </c>
      <c r="AY480" s="16" t="s">
        <v>159</v>
      </c>
      <c r="BE480" s="137">
        <f>IF(N480="základní",J480,0)</f>
        <v>0</v>
      </c>
      <c r="BF480" s="137">
        <f>IF(N480="snížená",J480,0)</f>
        <v>0</v>
      </c>
      <c r="BG480" s="137">
        <f>IF(N480="zákl. přenesená",J480,0)</f>
        <v>0</v>
      </c>
      <c r="BH480" s="137">
        <f>IF(N480="sníž. přenesená",J480,0)</f>
        <v>0</v>
      </c>
      <c r="BI480" s="137">
        <f>IF(N480="nulová",J480,0)</f>
        <v>0</v>
      </c>
      <c r="BJ480" s="16" t="s">
        <v>83</v>
      </c>
      <c r="BK480" s="137">
        <f>ROUND(I480*H480,2)</f>
        <v>0</v>
      </c>
      <c r="BL480" s="16" t="s">
        <v>173</v>
      </c>
      <c r="BM480" s="136" t="s">
        <v>823</v>
      </c>
    </row>
    <row r="481" spans="2:65" s="12" customFormat="1" ht="22.5">
      <c r="B481" s="138"/>
      <c r="D481" s="139" t="s">
        <v>170</v>
      </c>
      <c r="E481" s="140" t="s">
        <v>1</v>
      </c>
      <c r="F481" s="141" t="s">
        <v>824</v>
      </c>
      <c r="H481" s="142">
        <v>9.36</v>
      </c>
      <c r="L481" s="138"/>
      <c r="M481" s="143"/>
      <c r="T481" s="144"/>
      <c r="AT481" s="140" t="s">
        <v>170</v>
      </c>
      <c r="AU481" s="140" t="s">
        <v>83</v>
      </c>
      <c r="AV481" s="12" t="s">
        <v>83</v>
      </c>
      <c r="AW481" s="12" t="s">
        <v>29</v>
      </c>
      <c r="AX481" s="12" t="s">
        <v>73</v>
      </c>
      <c r="AY481" s="140" t="s">
        <v>159</v>
      </c>
    </row>
    <row r="482" spans="2:65" s="13" customFormat="1">
      <c r="B482" s="145"/>
      <c r="D482" s="139" t="s">
        <v>170</v>
      </c>
      <c r="E482" s="146" t="s">
        <v>1</v>
      </c>
      <c r="F482" s="147" t="s">
        <v>172</v>
      </c>
      <c r="H482" s="148">
        <v>9.36</v>
      </c>
      <c r="L482" s="145"/>
      <c r="M482" s="149"/>
      <c r="T482" s="150"/>
      <c r="AT482" s="146" t="s">
        <v>170</v>
      </c>
      <c r="AU482" s="146" t="s">
        <v>83</v>
      </c>
      <c r="AV482" s="13" t="s">
        <v>167</v>
      </c>
      <c r="AW482" s="13" t="s">
        <v>29</v>
      </c>
      <c r="AX482" s="13" t="s">
        <v>78</v>
      </c>
      <c r="AY482" s="146" t="s">
        <v>159</v>
      </c>
    </row>
    <row r="483" spans="2:65" s="1" customFormat="1" ht="24.2" customHeight="1">
      <c r="B483" s="124"/>
      <c r="C483" s="125" t="s">
        <v>825</v>
      </c>
      <c r="D483" s="125" t="s">
        <v>163</v>
      </c>
      <c r="E483" s="126" t="s">
        <v>826</v>
      </c>
      <c r="F483" s="127" t="s">
        <v>827</v>
      </c>
      <c r="G483" s="128" t="s">
        <v>247</v>
      </c>
      <c r="H483" s="129">
        <v>1</v>
      </c>
      <c r="I483" s="130">
        <v>0</v>
      </c>
      <c r="J483" s="130">
        <f>ROUND(I483*H483,2)</f>
        <v>0</v>
      </c>
      <c r="K483" s="131"/>
      <c r="L483" s="28"/>
      <c r="M483" s="132" t="s">
        <v>1</v>
      </c>
      <c r="N483" s="133" t="s">
        <v>39</v>
      </c>
      <c r="O483" s="134">
        <v>0.3</v>
      </c>
      <c r="P483" s="134">
        <f>O483*H483</f>
        <v>0.3</v>
      </c>
      <c r="Q483" s="134">
        <v>0</v>
      </c>
      <c r="R483" s="134">
        <f>Q483*H483</f>
        <v>0</v>
      </c>
      <c r="S483" s="134">
        <v>0</v>
      </c>
      <c r="T483" s="135">
        <f>S483*H483</f>
        <v>0</v>
      </c>
      <c r="AR483" s="136" t="s">
        <v>173</v>
      </c>
      <c r="AT483" s="136" t="s">
        <v>163</v>
      </c>
      <c r="AU483" s="136" t="s">
        <v>83</v>
      </c>
      <c r="AY483" s="16" t="s">
        <v>159</v>
      </c>
      <c r="BE483" s="137">
        <f>IF(N483="základní",J483,0)</f>
        <v>0</v>
      </c>
      <c r="BF483" s="137">
        <f>IF(N483="snížená",J483,0)</f>
        <v>0</v>
      </c>
      <c r="BG483" s="137">
        <f>IF(N483="zákl. přenesená",J483,0)</f>
        <v>0</v>
      </c>
      <c r="BH483" s="137">
        <f>IF(N483="sníž. přenesená",J483,0)</f>
        <v>0</v>
      </c>
      <c r="BI483" s="137">
        <f>IF(N483="nulová",J483,0)</f>
        <v>0</v>
      </c>
      <c r="BJ483" s="16" t="s">
        <v>83</v>
      </c>
      <c r="BK483" s="137">
        <f>ROUND(I483*H483,2)</f>
        <v>0</v>
      </c>
      <c r="BL483" s="16" t="s">
        <v>173</v>
      </c>
      <c r="BM483" s="136" t="s">
        <v>828</v>
      </c>
    </row>
    <row r="484" spans="2:65" s="1" customFormat="1" ht="16.5" customHeight="1">
      <c r="B484" s="124"/>
      <c r="C484" s="151" t="s">
        <v>829</v>
      </c>
      <c r="D484" s="151" t="s">
        <v>207</v>
      </c>
      <c r="E484" s="152" t="s">
        <v>830</v>
      </c>
      <c r="F484" s="153" t="s">
        <v>831</v>
      </c>
      <c r="G484" s="154" t="s">
        <v>203</v>
      </c>
      <c r="H484" s="155">
        <v>0.44600000000000001</v>
      </c>
      <c r="I484" s="156">
        <v>0</v>
      </c>
      <c r="J484" s="156">
        <f>ROUND(I484*H484,2)</f>
        <v>0</v>
      </c>
      <c r="K484" s="157"/>
      <c r="L484" s="158"/>
      <c r="M484" s="159" t="s">
        <v>1</v>
      </c>
      <c r="N484" s="160" t="s">
        <v>39</v>
      </c>
      <c r="O484" s="134">
        <v>0</v>
      </c>
      <c r="P484" s="134">
        <f>O484*H484</f>
        <v>0</v>
      </c>
      <c r="Q484" s="134">
        <v>1.6E-2</v>
      </c>
      <c r="R484" s="134">
        <f>Q484*H484</f>
        <v>7.136E-3</v>
      </c>
      <c r="S484" s="134">
        <v>0</v>
      </c>
      <c r="T484" s="135">
        <f>S484*H484</f>
        <v>0</v>
      </c>
      <c r="AR484" s="136" t="s">
        <v>337</v>
      </c>
      <c r="AT484" s="136" t="s">
        <v>207</v>
      </c>
      <c r="AU484" s="136" t="s">
        <v>83</v>
      </c>
      <c r="AY484" s="16" t="s">
        <v>159</v>
      </c>
      <c r="BE484" s="137">
        <f>IF(N484="základní",J484,0)</f>
        <v>0</v>
      </c>
      <c r="BF484" s="137">
        <f>IF(N484="snížená",J484,0)</f>
        <v>0</v>
      </c>
      <c r="BG484" s="137">
        <f>IF(N484="zákl. přenesená",J484,0)</f>
        <v>0</v>
      </c>
      <c r="BH484" s="137">
        <f>IF(N484="sníž. přenesená",J484,0)</f>
        <v>0</v>
      </c>
      <c r="BI484" s="137">
        <f>IF(N484="nulová",J484,0)</f>
        <v>0</v>
      </c>
      <c r="BJ484" s="16" t="s">
        <v>83</v>
      </c>
      <c r="BK484" s="137">
        <f>ROUND(I484*H484,2)</f>
        <v>0</v>
      </c>
      <c r="BL484" s="16" t="s">
        <v>173</v>
      </c>
      <c r="BM484" s="136" t="s">
        <v>832</v>
      </c>
    </row>
    <row r="485" spans="2:65" s="12" customFormat="1">
      <c r="B485" s="138"/>
      <c r="D485" s="139" t="s">
        <v>170</v>
      </c>
      <c r="E485" s="140" t="s">
        <v>1</v>
      </c>
      <c r="F485" s="141" t="s">
        <v>833</v>
      </c>
      <c r="H485" s="142">
        <v>0.40500000000000003</v>
      </c>
      <c r="L485" s="138"/>
      <c r="M485" s="143"/>
      <c r="T485" s="144"/>
      <c r="AT485" s="140" t="s">
        <v>170</v>
      </c>
      <c r="AU485" s="140" t="s">
        <v>83</v>
      </c>
      <c r="AV485" s="12" t="s">
        <v>83</v>
      </c>
      <c r="AW485" s="12" t="s">
        <v>29</v>
      </c>
      <c r="AX485" s="12" t="s">
        <v>73</v>
      </c>
      <c r="AY485" s="140" t="s">
        <v>159</v>
      </c>
    </row>
    <row r="486" spans="2:65" s="13" customFormat="1">
      <c r="B486" s="145"/>
      <c r="D486" s="139" t="s">
        <v>170</v>
      </c>
      <c r="E486" s="146" t="s">
        <v>1</v>
      </c>
      <c r="F486" s="147" t="s">
        <v>172</v>
      </c>
      <c r="H486" s="148">
        <v>0.40500000000000003</v>
      </c>
      <c r="L486" s="145"/>
      <c r="M486" s="149"/>
      <c r="T486" s="150"/>
      <c r="AT486" s="146" t="s">
        <v>170</v>
      </c>
      <c r="AU486" s="146" t="s">
        <v>83</v>
      </c>
      <c r="AV486" s="13" t="s">
        <v>167</v>
      </c>
      <c r="AW486" s="13" t="s">
        <v>29</v>
      </c>
      <c r="AX486" s="13" t="s">
        <v>73</v>
      </c>
      <c r="AY486" s="146" t="s">
        <v>159</v>
      </c>
    </row>
    <row r="487" spans="2:65" s="12" customFormat="1">
      <c r="B487" s="138"/>
      <c r="D487" s="139" t="s">
        <v>170</v>
      </c>
      <c r="E487" s="140" t="s">
        <v>1</v>
      </c>
      <c r="F487" s="141" t="s">
        <v>834</v>
      </c>
      <c r="H487" s="142">
        <v>0.44600000000000001</v>
      </c>
      <c r="L487" s="138"/>
      <c r="M487" s="143"/>
      <c r="T487" s="144"/>
      <c r="AT487" s="140" t="s">
        <v>170</v>
      </c>
      <c r="AU487" s="140" t="s">
        <v>83</v>
      </c>
      <c r="AV487" s="12" t="s">
        <v>83</v>
      </c>
      <c r="AW487" s="12" t="s">
        <v>29</v>
      </c>
      <c r="AX487" s="12" t="s">
        <v>78</v>
      </c>
      <c r="AY487" s="140" t="s">
        <v>159</v>
      </c>
    </row>
    <row r="488" spans="2:65" s="1" customFormat="1" ht="16.5" customHeight="1">
      <c r="B488" s="124"/>
      <c r="C488" s="125" t="s">
        <v>835</v>
      </c>
      <c r="D488" s="125" t="s">
        <v>163</v>
      </c>
      <c r="E488" s="126" t="s">
        <v>836</v>
      </c>
      <c r="F488" s="127" t="s">
        <v>837</v>
      </c>
      <c r="G488" s="128" t="s">
        <v>271</v>
      </c>
      <c r="H488" s="129">
        <v>2.7</v>
      </c>
      <c r="I488" s="130">
        <v>0</v>
      </c>
      <c r="J488" s="130">
        <f>ROUND(I488*H488,2)</f>
        <v>0</v>
      </c>
      <c r="K488" s="131"/>
      <c r="L488" s="28"/>
      <c r="M488" s="132" t="s">
        <v>1</v>
      </c>
      <c r="N488" s="133" t="s">
        <v>39</v>
      </c>
      <c r="O488" s="134">
        <v>0.126</v>
      </c>
      <c r="P488" s="134">
        <f>O488*H488</f>
        <v>0.3402</v>
      </c>
      <c r="Q488" s="134">
        <v>0</v>
      </c>
      <c r="R488" s="134">
        <f>Q488*H488</f>
        <v>0</v>
      </c>
      <c r="S488" s="134">
        <v>2.0000000000000001E-4</v>
      </c>
      <c r="T488" s="135">
        <f>S488*H488</f>
        <v>5.4000000000000012E-4</v>
      </c>
      <c r="AR488" s="136" t="s">
        <v>173</v>
      </c>
      <c r="AT488" s="136" t="s">
        <v>163</v>
      </c>
      <c r="AU488" s="136" t="s">
        <v>83</v>
      </c>
      <c r="AY488" s="16" t="s">
        <v>159</v>
      </c>
      <c r="BE488" s="137">
        <f>IF(N488="základní",J488,0)</f>
        <v>0</v>
      </c>
      <c r="BF488" s="137">
        <f>IF(N488="snížená",J488,0)</f>
        <v>0</v>
      </c>
      <c r="BG488" s="137">
        <f>IF(N488="zákl. přenesená",J488,0)</f>
        <v>0</v>
      </c>
      <c r="BH488" s="137">
        <f>IF(N488="sníž. přenesená",J488,0)</f>
        <v>0</v>
      </c>
      <c r="BI488" s="137">
        <f>IF(N488="nulová",J488,0)</f>
        <v>0</v>
      </c>
      <c r="BJ488" s="16" t="s">
        <v>83</v>
      </c>
      <c r="BK488" s="137">
        <f>ROUND(I488*H488,2)</f>
        <v>0</v>
      </c>
      <c r="BL488" s="16" t="s">
        <v>173</v>
      </c>
      <c r="BM488" s="136" t="s">
        <v>838</v>
      </c>
    </row>
    <row r="489" spans="2:65" s="12" customFormat="1">
      <c r="B489" s="138"/>
      <c r="D489" s="139" t="s">
        <v>170</v>
      </c>
      <c r="E489" s="140" t="s">
        <v>1</v>
      </c>
      <c r="F489" s="141" t="s">
        <v>839</v>
      </c>
      <c r="H489" s="142">
        <v>2.7</v>
      </c>
      <c r="L489" s="138"/>
      <c r="M489" s="143"/>
      <c r="T489" s="144"/>
      <c r="AT489" s="140" t="s">
        <v>170</v>
      </c>
      <c r="AU489" s="140" t="s">
        <v>83</v>
      </c>
      <c r="AV489" s="12" t="s">
        <v>83</v>
      </c>
      <c r="AW489" s="12" t="s">
        <v>29</v>
      </c>
      <c r="AX489" s="12" t="s">
        <v>78</v>
      </c>
      <c r="AY489" s="140" t="s">
        <v>159</v>
      </c>
    </row>
    <row r="490" spans="2:65" s="1" customFormat="1" ht="24.2" customHeight="1">
      <c r="B490" s="124"/>
      <c r="C490" s="125" t="s">
        <v>840</v>
      </c>
      <c r="D490" s="125" t="s">
        <v>163</v>
      </c>
      <c r="E490" s="126" t="s">
        <v>841</v>
      </c>
      <c r="F490" s="127" t="s">
        <v>842</v>
      </c>
      <c r="G490" s="128" t="s">
        <v>247</v>
      </c>
      <c r="H490" s="129">
        <v>1</v>
      </c>
      <c r="I490" s="130">
        <v>0</v>
      </c>
      <c r="J490" s="130">
        <f>ROUND(I490*H490,2)</f>
        <v>0</v>
      </c>
      <c r="K490" s="131"/>
      <c r="L490" s="28"/>
      <c r="M490" s="132" t="s">
        <v>1</v>
      </c>
      <c r="N490" s="133" t="s">
        <v>39</v>
      </c>
      <c r="O490" s="134">
        <v>7.62</v>
      </c>
      <c r="P490" s="134">
        <f>O490*H490</f>
        <v>7.62</v>
      </c>
      <c r="Q490" s="134">
        <v>0</v>
      </c>
      <c r="R490" s="134">
        <f>Q490*H490</f>
        <v>0</v>
      </c>
      <c r="S490" s="134">
        <v>0</v>
      </c>
      <c r="T490" s="135">
        <f>S490*H490</f>
        <v>0</v>
      </c>
      <c r="AR490" s="136" t="s">
        <v>173</v>
      </c>
      <c r="AT490" s="136" t="s">
        <v>163</v>
      </c>
      <c r="AU490" s="136" t="s">
        <v>83</v>
      </c>
      <c r="AY490" s="16" t="s">
        <v>159</v>
      </c>
      <c r="BE490" s="137">
        <f>IF(N490="základní",J490,0)</f>
        <v>0</v>
      </c>
      <c r="BF490" s="137">
        <f>IF(N490="snížená",J490,0)</f>
        <v>0</v>
      </c>
      <c r="BG490" s="137">
        <f>IF(N490="zákl. přenesená",J490,0)</f>
        <v>0</v>
      </c>
      <c r="BH490" s="137">
        <f>IF(N490="sníž. přenesená",J490,0)</f>
        <v>0</v>
      </c>
      <c r="BI490" s="137">
        <f>IF(N490="nulová",J490,0)</f>
        <v>0</v>
      </c>
      <c r="BJ490" s="16" t="s">
        <v>83</v>
      </c>
      <c r="BK490" s="137">
        <f>ROUND(I490*H490,2)</f>
        <v>0</v>
      </c>
      <c r="BL490" s="16" t="s">
        <v>173</v>
      </c>
      <c r="BM490" s="136" t="s">
        <v>843</v>
      </c>
    </row>
    <row r="491" spans="2:65" s="12" customFormat="1">
      <c r="B491" s="138"/>
      <c r="D491" s="139" t="s">
        <v>170</v>
      </c>
      <c r="E491" s="140" t="s">
        <v>1</v>
      </c>
      <c r="F491" s="141" t="s">
        <v>844</v>
      </c>
      <c r="H491" s="142">
        <v>1</v>
      </c>
      <c r="L491" s="138"/>
      <c r="M491" s="143"/>
      <c r="T491" s="144"/>
      <c r="AT491" s="140" t="s">
        <v>170</v>
      </c>
      <c r="AU491" s="140" t="s">
        <v>83</v>
      </c>
      <c r="AV491" s="12" t="s">
        <v>83</v>
      </c>
      <c r="AW491" s="12" t="s">
        <v>29</v>
      </c>
      <c r="AX491" s="12" t="s">
        <v>78</v>
      </c>
      <c r="AY491" s="140" t="s">
        <v>159</v>
      </c>
    </row>
    <row r="492" spans="2:65" s="1" customFormat="1" ht="24.2" customHeight="1">
      <c r="B492" s="124"/>
      <c r="C492" s="151" t="s">
        <v>845</v>
      </c>
      <c r="D492" s="151" t="s">
        <v>207</v>
      </c>
      <c r="E492" s="152" t="s">
        <v>846</v>
      </c>
      <c r="F492" s="153" t="s">
        <v>847</v>
      </c>
      <c r="G492" s="154" t="s">
        <v>247</v>
      </c>
      <c r="H492" s="155">
        <v>1</v>
      </c>
      <c r="I492" s="156">
        <v>0</v>
      </c>
      <c r="J492" s="156">
        <f>ROUND(I492*H492,2)</f>
        <v>0</v>
      </c>
      <c r="K492" s="157"/>
      <c r="L492" s="158"/>
      <c r="M492" s="159" t="s">
        <v>1</v>
      </c>
      <c r="N492" s="160" t="s">
        <v>39</v>
      </c>
      <c r="O492" s="134">
        <v>0</v>
      </c>
      <c r="P492" s="134">
        <f>O492*H492</f>
        <v>0</v>
      </c>
      <c r="Q492" s="134">
        <v>3.8289999999999998E-2</v>
      </c>
      <c r="R492" s="134">
        <f>Q492*H492</f>
        <v>3.8289999999999998E-2</v>
      </c>
      <c r="S492" s="134">
        <v>0</v>
      </c>
      <c r="T492" s="135">
        <f>S492*H492</f>
        <v>0</v>
      </c>
      <c r="AR492" s="136" t="s">
        <v>337</v>
      </c>
      <c r="AT492" s="136" t="s">
        <v>207</v>
      </c>
      <c r="AU492" s="136" t="s">
        <v>83</v>
      </c>
      <c r="AY492" s="16" t="s">
        <v>159</v>
      </c>
      <c r="BE492" s="137">
        <f>IF(N492="základní",J492,0)</f>
        <v>0</v>
      </c>
      <c r="BF492" s="137">
        <f>IF(N492="snížená",J492,0)</f>
        <v>0</v>
      </c>
      <c r="BG492" s="137">
        <f>IF(N492="zákl. přenesená",J492,0)</f>
        <v>0</v>
      </c>
      <c r="BH492" s="137">
        <f>IF(N492="sníž. přenesená",J492,0)</f>
        <v>0</v>
      </c>
      <c r="BI492" s="137">
        <f>IF(N492="nulová",J492,0)</f>
        <v>0</v>
      </c>
      <c r="BJ492" s="16" t="s">
        <v>83</v>
      </c>
      <c r="BK492" s="137">
        <f>ROUND(I492*H492,2)</f>
        <v>0</v>
      </c>
      <c r="BL492" s="16" t="s">
        <v>173</v>
      </c>
      <c r="BM492" s="136" t="s">
        <v>848</v>
      </c>
    </row>
    <row r="493" spans="2:65" s="1" customFormat="1" ht="24.2" customHeight="1">
      <c r="B493" s="124"/>
      <c r="C493" s="125" t="s">
        <v>849</v>
      </c>
      <c r="D493" s="125" t="s">
        <v>163</v>
      </c>
      <c r="E493" s="126" t="s">
        <v>850</v>
      </c>
      <c r="F493" s="127" t="s">
        <v>851</v>
      </c>
      <c r="G493" s="128" t="s">
        <v>203</v>
      </c>
      <c r="H493" s="129">
        <v>0.36</v>
      </c>
      <c r="I493" s="130">
        <v>0</v>
      </c>
      <c r="J493" s="130">
        <f>ROUND(I493*H493,2)</f>
        <v>0</v>
      </c>
      <c r="K493" s="131"/>
      <c r="L493" s="28"/>
      <c r="M493" s="132" t="s">
        <v>1</v>
      </c>
      <c r="N493" s="133" t="s">
        <v>39</v>
      </c>
      <c r="O493" s="134">
        <v>2.35</v>
      </c>
      <c r="P493" s="134">
        <f>O493*H493</f>
        <v>0.84599999999999997</v>
      </c>
      <c r="Q493" s="134">
        <v>1.2E-4</v>
      </c>
      <c r="R493" s="134">
        <f>Q493*H493</f>
        <v>4.32E-5</v>
      </c>
      <c r="S493" s="134">
        <v>0</v>
      </c>
      <c r="T493" s="135">
        <f>S493*H493</f>
        <v>0</v>
      </c>
      <c r="AR493" s="136" t="s">
        <v>173</v>
      </c>
      <c r="AT493" s="136" t="s">
        <v>163</v>
      </c>
      <c r="AU493" s="136" t="s">
        <v>83</v>
      </c>
      <c r="AY493" s="16" t="s">
        <v>159</v>
      </c>
      <c r="BE493" s="137">
        <f>IF(N493="základní",J493,0)</f>
        <v>0</v>
      </c>
      <c r="BF493" s="137">
        <f>IF(N493="snížená",J493,0)</f>
        <v>0</v>
      </c>
      <c r="BG493" s="137">
        <f>IF(N493="zákl. přenesená",J493,0)</f>
        <v>0</v>
      </c>
      <c r="BH493" s="137">
        <f>IF(N493="sníž. přenesená",J493,0)</f>
        <v>0</v>
      </c>
      <c r="BI493" s="137">
        <f>IF(N493="nulová",J493,0)</f>
        <v>0</v>
      </c>
      <c r="BJ493" s="16" t="s">
        <v>83</v>
      </c>
      <c r="BK493" s="137">
        <f>ROUND(I493*H493,2)</f>
        <v>0</v>
      </c>
      <c r="BL493" s="16" t="s">
        <v>173</v>
      </c>
      <c r="BM493" s="136" t="s">
        <v>852</v>
      </c>
    </row>
    <row r="494" spans="2:65" s="12" customFormat="1">
      <c r="B494" s="138"/>
      <c r="D494" s="139" t="s">
        <v>170</v>
      </c>
      <c r="E494" s="140" t="s">
        <v>1</v>
      </c>
      <c r="F494" s="141" t="s">
        <v>853</v>
      </c>
      <c r="H494" s="142">
        <v>0.36</v>
      </c>
      <c r="L494" s="138"/>
      <c r="M494" s="143"/>
      <c r="T494" s="144"/>
      <c r="AT494" s="140" t="s">
        <v>170</v>
      </c>
      <c r="AU494" s="140" t="s">
        <v>83</v>
      </c>
      <c r="AV494" s="12" t="s">
        <v>83</v>
      </c>
      <c r="AW494" s="12" t="s">
        <v>29</v>
      </c>
      <c r="AX494" s="12" t="s">
        <v>78</v>
      </c>
      <c r="AY494" s="140" t="s">
        <v>159</v>
      </c>
    </row>
    <row r="495" spans="2:65" s="1" customFormat="1" ht="16.5" customHeight="1">
      <c r="B495" s="124"/>
      <c r="C495" s="151" t="s">
        <v>854</v>
      </c>
      <c r="D495" s="151" t="s">
        <v>207</v>
      </c>
      <c r="E495" s="152" t="s">
        <v>855</v>
      </c>
      <c r="F495" s="153" t="s">
        <v>1093</v>
      </c>
      <c r="G495" s="154" t="s">
        <v>247</v>
      </c>
      <c r="H495" s="155">
        <v>1</v>
      </c>
      <c r="I495" s="156">
        <v>0</v>
      </c>
      <c r="J495" s="156">
        <f>ROUND(I495*H495,2)</f>
        <v>0</v>
      </c>
      <c r="K495" s="157"/>
      <c r="L495" s="158"/>
      <c r="M495" s="159" t="s">
        <v>1</v>
      </c>
      <c r="N495" s="160" t="s">
        <v>39</v>
      </c>
      <c r="O495" s="134">
        <v>0</v>
      </c>
      <c r="P495" s="134">
        <f>O495*H495</f>
        <v>0</v>
      </c>
      <c r="Q495" s="134">
        <v>2.0600000000000002E-3</v>
      </c>
      <c r="R495" s="134">
        <f>Q495*H495</f>
        <v>2.0600000000000002E-3</v>
      </c>
      <c r="S495" s="134">
        <v>0</v>
      </c>
      <c r="T495" s="135">
        <f>S495*H495</f>
        <v>0</v>
      </c>
      <c r="AR495" s="136" t="s">
        <v>337</v>
      </c>
      <c r="AT495" s="136" t="s">
        <v>207</v>
      </c>
      <c r="AU495" s="136" t="s">
        <v>83</v>
      </c>
      <c r="AY495" s="16" t="s">
        <v>159</v>
      </c>
      <c r="BE495" s="137">
        <f>IF(N495="základní",J495,0)</f>
        <v>0</v>
      </c>
      <c r="BF495" s="137">
        <f>IF(N495="snížená",J495,0)</f>
        <v>0</v>
      </c>
      <c r="BG495" s="137">
        <f>IF(N495="zákl. přenesená",J495,0)</f>
        <v>0</v>
      </c>
      <c r="BH495" s="137">
        <f>IF(N495="sníž. přenesená",J495,0)</f>
        <v>0</v>
      </c>
      <c r="BI495" s="137">
        <f>IF(N495="nulová",J495,0)</f>
        <v>0</v>
      </c>
      <c r="BJ495" s="16" t="s">
        <v>83</v>
      </c>
      <c r="BK495" s="137">
        <f>ROUND(I495*H495,2)</f>
        <v>0</v>
      </c>
      <c r="BL495" s="16" t="s">
        <v>173</v>
      </c>
      <c r="BM495" s="136" t="s">
        <v>856</v>
      </c>
    </row>
    <row r="496" spans="2:65" s="12" customFormat="1">
      <c r="B496" s="138"/>
      <c r="D496" s="139" t="s">
        <v>170</v>
      </c>
      <c r="E496" s="140" t="s">
        <v>1</v>
      </c>
      <c r="F496" s="141" t="s">
        <v>857</v>
      </c>
      <c r="H496" s="142">
        <v>1</v>
      </c>
      <c r="L496" s="138"/>
      <c r="M496" s="143"/>
      <c r="T496" s="144"/>
      <c r="AT496" s="140" t="s">
        <v>170</v>
      </c>
      <c r="AU496" s="140" t="s">
        <v>83</v>
      </c>
      <c r="AV496" s="12" t="s">
        <v>83</v>
      </c>
      <c r="AW496" s="12" t="s">
        <v>29</v>
      </c>
      <c r="AX496" s="12" t="s">
        <v>78</v>
      </c>
      <c r="AY496" s="140" t="s">
        <v>159</v>
      </c>
    </row>
    <row r="497" spans="2:65" s="1" customFormat="1" ht="24.2" customHeight="1">
      <c r="B497" s="124"/>
      <c r="C497" s="125" t="s">
        <v>858</v>
      </c>
      <c r="D497" s="125" t="s">
        <v>163</v>
      </c>
      <c r="E497" s="126" t="s">
        <v>859</v>
      </c>
      <c r="F497" s="127" t="s">
        <v>860</v>
      </c>
      <c r="G497" s="128" t="s">
        <v>247</v>
      </c>
      <c r="H497" s="129">
        <v>1</v>
      </c>
      <c r="I497" s="130">
        <v>0</v>
      </c>
      <c r="J497" s="130">
        <f>ROUND(I497*H497,2)</f>
        <v>0</v>
      </c>
      <c r="K497" s="131"/>
      <c r="L497" s="28"/>
      <c r="M497" s="132" t="s">
        <v>1</v>
      </c>
      <c r="N497" s="133" t="s">
        <v>39</v>
      </c>
      <c r="O497" s="134">
        <v>0.48299999999999998</v>
      </c>
      <c r="P497" s="134">
        <f>O497*H497</f>
        <v>0.48299999999999998</v>
      </c>
      <c r="Q497" s="134">
        <v>6.9999999999999994E-5</v>
      </c>
      <c r="R497" s="134">
        <f>Q497*H497</f>
        <v>6.9999999999999994E-5</v>
      </c>
      <c r="S497" s="134">
        <v>0</v>
      </c>
      <c r="T497" s="135">
        <f>S497*H497</f>
        <v>0</v>
      </c>
      <c r="AR497" s="136" t="s">
        <v>167</v>
      </c>
      <c r="AT497" s="136" t="s">
        <v>163</v>
      </c>
      <c r="AU497" s="136" t="s">
        <v>83</v>
      </c>
      <c r="AY497" s="16" t="s">
        <v>159</v>
      </c>
      <c r="BE497" s="137">
        <f>IF(N497="základní",J497,0)</f>
        <v>0</v>
      </c>
      <c r="BF497" s="137">
        <f>IF(N497="snížená",J497,0)</f>
        <v>0</v>
      </c>
      <c r="BG497" s="137">
        <f>IF(N497="zákl. přenesená",J497,0)</f>
        <v>0</v>
      </c>
      <c r="BH497" s="137">
        <f>IF(N497="sníž. přenesená",J497,0)</f>
        <v>0</v>
      </c>
      <c r="BI497" s="137">
        <f>IF(N497="nulová",J497,0)</f>
        <v>0</v>
      </c>
      <c r="BJ497" s="16" t="s">
        <v>83</v>
      </c>
      <c r="BK497" s="137">
        <f>ROUND(I497*H497,2)</f>
        <v>0</v>
      </c>
      <c r="BL497" s="16" t="s">
        <v>167</v>
      </c>
      <c r="BM497" s="136" t="s">
        <v>861</v>
      </c>
    </row>
    <row r="498" spans="2:65" s="1" customFormat="1" ht="24.2" customHeight="1">
      <c r="B498" s="124"/>
      <c r="C498" s="125" t="s">
        <v>862</v>
      </c>
      <c r="D498" s="125" t="s">
        <v>163</v>
      </c>
      <c r="E498" s="126" t="s">
        <v>863</v>
      </c>
      <c r="F498" s="127" t="s">
        <v>864</v>
      </c>
      <c r="G498" s="128" t="s">
        <v>247</v>
      </c>
      <c r="H498" s="129">
        <v>1</v>
      </c>
      <c r="I498" s="130">
        <v>0</v>
      </c>
      <c r="J498" s="130">
        <f>ROUND(I498*H498,2)</f>
        <v>0</v>
      </c>
      <c r="K498" s="131"/>
      <c r="L498" s="28"/>
      <c r="M498" s="132" t="s">
        <v>1</v>
      </c>
      <c r="N498" s="133" t="s">
        <v>39</v>
      </c>
      <c r="O498" s="134">
        <v>0.48299999999999998</v>
      </c>
      <c r="P498" s="134">
        <f>O498*H498</f>
        <v>0.48299999999999998</v>
      </c>
      <c r="Q498" s="134">
        <v>6.9999999999999994E-5</v>
      </c>
      <c r="R498" s="134">
        <f>Q498*H498</f>
        <v>6.9999999999999994E-5</v>
      </c>
      <c r="S498" s="134">
        <v>0</v>
      </c>
      <c r="T498" s="135">
        <f>S498*H498</f>
        <v>0</v>
      </c>
      <c r="AR498" s="136" t="s">
        <v>167</v>
      </c>
      <c r="AT498" s="136" t="s">
        <v>163</v>
      </c>
      <c r="AU498" s="136" t="s">
        <v>83</v>
      </c>
      <c r="AY498" s="16" t="s">
        <v>159</v>
      </c>
      <c r="BE498" s="137">
        <f>IF(N498="základní",J498,0)</f>
        <v>0</v>
      </c>
      <c r="BF498" s="137">
        <f>IF(N498="snížená",J498,0)</f>
        <v>0</v>
      </c>
      <c r="BG498" s="137">
        <f>IF(N498="zákl. přenesená",J498,0)</f>
        <v>0</v>
      </c>
      <c r="BH498" s="137">
        <f>IF(N498="sníž. přenesená",J498,0)</f>
        <v>0</v>
      </c>
      <c r="BI498" s="137">
        <f>IF(N498="nulová",J498,0)</f>
        <v>0</v>
      </c>
      <c r="BJ498" s="16" t="s">
        <v>83</v>
      </c>
      <c r="BK498" s="137">
        <f>ROUND(I498*H498,2)</f>
        <v>0</v>
      </c>
      <c r="BL498" s="16" t="s">
        <v>167</v>
      </c>
      <c r="BM498" s="136" t="s">
        <v>865</v>
      </c>
    </row>
    <row r="499" spans="2:65" s="1" customFormat="1" ht="24.2" customHeight="1">
      <c r="B499" s="124"/>
      <c r="C499" s="125" t="s">
        <v>866</v>
      </c>
      <c r="D499" s="125" t="s">
        <v>163</v>
      </c>
      <c r="E499" s="126" t="s">
        <v>867</v>
      </c>
      <c r="F499" s="127" t="s">
        <v>868</v>
      </c>
      <c r="G499" s="128" t="s">
        <v>247</v>
      </c>
      <c r="H499" s="129">
        <v>1</v>
      </c>
      <c r="I499" s="130">
        <v>0</v>
      </c>
      <c r="J499" s="130">
        <f>ROUND(I499*H499,2)</f>
        <v>0</v>
      </c>
      <c r="K499" s="131"/>
      <c r="L499" s="28"/>
      <c r="M499" s="132" t="s">
        <v>1</v>
      </c>
      <c r="N499" s="133" t="s">
        <v>39</v>
      </c>
      <c r="O499" s="134">
        <v>0.48299999999999998</v>
      </c>
      <c r="P499" s="134">
        <f>O499*H499</f>
        <v>0.48299999999999998</v>
      </c>
      <c r="Q499" s="134">
        <v>6.9999999999999994E-5</v>
      </c>
      <c r="R499" s="134">
        <f>Q499*H499</f>
        <v>6.9999999999999994E-5</v>
      </c>
      <c r="S499" s="134">
        <v>0</v>
      </c>
      <c r="T499" s="135">
        <f>S499*H499</f>
        <v>0</v>
      </c>
      <c r="AR499" s="136" t="s">
        <v>167</v>
      </c>
      <c r="AT499" s="136" t="s">
        <v>163</v>
      </c>
      <c r="AU499" s="136" t="s">
        <v>83</v>
      </c>
      <c r="AY499" s="16" t="s">
        <v>159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6" t="s">
        <v>83</v>
      </c>
      <c r="BK499" s="137">
        <f>ROUND(I499*H499,2)</f>
        <v>0</v>
      </c>
      <c r="BL499" s="16" t="s">
        <v>167</v>
      </c>
      <c r="BM499" s="136" t="s">
        <v>869</v>
      </c>
    </row>
    <row r="500" spans="2:65" s="1" customFormat="1" ht="24.2" customHeight="1">
      <c r="B500" s="124"/>
      <c r="C500" s="125" t="s">
        <v>870</v>
      </c>
      <c r="D500" s="125" t="s">
        <v>163</v>
      </c>
      <c r="E500" s="126" t="s">
        <v>871</v>
      </c>
      <c r="F500" s="127" t="s">
        <v>872</v>
      </c>
      <c r="G500" s="128" t="s">
        <v>210</v>
      </c>
      <c r="H500" s="129">
        <v>145.38800000000001</v>
      </c>
      <c r="I500" s="130">
        <v>0</v>
      </c>
      <c r="J500" s="130">
        <f>ROUND(I500*H500,2)</f>
        <v>0</v>
      </c>
      <c r="K500" s="131"/>
      <c r="L500" s="28"/>
      <c r="M500" s="132" t="s">
        <v>1</v>
      </c>
      <c r="N500" s="133" t="s">
        <v>39</v>
      </c>
      <c r="O500" s="134">
        <v>5.7000000000000002E-2</v>
      </c>
      <c r="P500" s="134">
        <f>O500*H500</f>
        <v>8.287116000000001</v>
      </c>
      <c r="Q500" s="134">
        <v>0</v>
      </c>
      <c r="R500" s="134">
        <f>Q500*H500</f>
        <v>0</v>
      </c>
      <c r="S500" s="134">
        <v>1E-3</v>
      </c>
      <c r="T500" s="135">
        <f>S500*H500</f>
        <v>0.14538800000000002</v>
      </c>
      <c r="AR500" s="136" t="s">
        <v>173</v>
      </c>
      <c r="AT500" s="136" t="s">
        <v>163</v>
      </c>
      <c r="AU500" s="136" t="s">
        <v>83</v>
      </c>
      <c r="AY500" s="16" t="s">
        <v>159</v>
      </c>
      <c r="BE500" s="137">
        <f>IF(N500="základní",J500,0)</f>
        <v>0</v>
      </c>
      <c r="BF500" s="137">
        <f>IF(N500="snížená",J500,0)</f>
        <v>0</v>
      </c>
      <c r="BG500" s="137">
        <f>IF(N500="zákl. přenesená",J500,0)</f>
        <v>0</v>
      </c>
      <c r="BH500" s="137">
        <f>IF(N500="sníž. přenesená",J500,0)</f>
        <v>0</v>
      </c>
      <c r="BI500" s="137">
        <f>IF(N500="nulová",J500,0)</f>
        <v>0</v>
      </c>
      <c r="BJ500" s="16" t="s">
        <v>83</v>
      </c>
      <c r="BK500" s="137">
        <f>ROUND(I500*H500,2)</f>
        <v>0</v>
      </c>
      <c r="BL500" s="16" t="s">
        <v>173</v>
      </c>
      <c r="BM500" s="136" t="s">
        <v>873</v>
      </c>
    </row>
    <row r="501" spans="2:65" s="12" customFormat="1" ht="22.5">
      <c r="B501" s="138"/>
      <c r="D501" s="139" t="s">
        <v>170</v>
      </c>
      <c r="E501" s="140" t="s">
        <v>1</v>
      </c>
      <c r="F501" s="141" t="s">
        <v>874</v>
      </c>
      <c r="H501" s="142">
        <v>145.38800000000001</v>
      </c>
      <c r="L501" s="138"/>
      <c r="M501" s="143"/>
      <c r="T501" s="144"/>
      <c r="AT501" s="140" t="s">
        <v>170</v>
      </c>
      <c r="AU501" s="140" t="s">
        <v>83</v>
      </c>
      <c r="AV501" s="12" t="s">
        <v>83</v>
      </c>
      <c r="AW501" s="12" t="s">
        <v>29</v>
      </c>
      <c r="AX501" s="12" t="s">
        <v>73</v>
      </c>
      <c r="AY501" s="140" t="s">
        <v>159</v>
      </c>
    </row>
    <row r="502" spans="2:65" s="13" customFormat="1">
      <c r="B502" s="145"/>
      <c r="D502" s="139" t="s">
        <v>170</v>
      </c>
      <c r="E502" s="146" t="s">
        <v>1</v>
      </c>
      <c r="F502" s="147" t="s">
        <v>172</v>
      </c>
      <c r="H502" s="148">
        <v>145.38800000000001</v>
      </c>
      <c r="L502" s="145"/>
      <c r="M502" s="149"/>
      <c r="T502" s="150"/>
      <c r="AT502" s="146" t="s">
        <v>170</v>
      </c>
      <c r="AU502" s="146" t="s">
        <v>83</v>
      </c>
      <c r="AV502" s="13" t="s">
        <v>167</v>
      </c>
      <c r="AW502" s="13" t="s">
        <v>29</v>
      </c>
      <c r="AX502" s="13" t="s">
        <v>78</v>
      </c>
      <c r="AY502" s="146" t="s">
        <v>159</v>
      </c>
    </row>
    <row r="503" spans="2:65" s="1" customFormat="1" ht="24.2" customHeight="1">
      <c r="B503" s="124"/>
      <c r="C503" s="125" t="s">
        <v>875</v>
      </c>
      <c r="D503" s="125" t="s">
        <v>163</v>
      </c>
      <c r="E503" s="126" t="s">
        <v>876</v>
      </c>
      <c r="F503" s="127" t="s">
        <v>877</v>
      </c>
      <c r="G503" s="128" t="s">
        <v>247</v>
      </c>
      <c r="H503" s="129">
        <v>2</v>
      </c>
      <c r="I503" s="130">
        <v>0</v>
      </c>
      <c r="J503" s="130">
        <f>ROUND(I503*H503,2)</f>
        <v>0</v>
      </c>
      <c r="K503" s="131"/>
      <c r="L503" s="28"/>
      <c r="M503" s="132" t="s">
        <v>1</v>
      </c>
      <c r="N503" s="133" t="s">
        <v>39</v>
      </c>
      <c r="O503" s="134">
        <v>5.7000000000000002E-2</v>
      </c>
      <c r="P503" s="134">
        <f>O503*H503</f>
        <v>0.114</v>
      </c>
      <c r="Q503" s="134">
        <v>0</v>
      </c>
      <c r="R503" s="134">
        <f>Q503*H503</f>
        <v>0</v>
      </c>
      <c r="S503" s="134">
        <v>1E-3</v>
      </c>
      <c r="T503" s="135">
        <f>S503*H503</f>
        <v>2E-3</v>
      </c>
      <c r="AR503" s="136" t="s">
        <v>173</v>
      </c>
      <c r="AT503" s="136" t="s">
        <v>163</v>
      </c>
      <c r="AU503" s="136" t="s">
        <v>83</v>
      </c>
      <c r="AY503" s="16" t="s">
        <v>159</v>
      </c>
      <c r="BE503" s="137">
        <f>IF(N503="základní",J503,0)</f>
        <v>0</v>
      </c>
      <c r="BF503" s="137">
        <f>IF(N503="snížená",J503,0)</f>
        <v>0</v>
      </c>
      <c r="BG503" s="137">
        <f>IF(N503="zákl. přenesená",J503,0)</f>
        <v>0</v>
      </c>
      <c r="BH503" s="137">
        <f>IF(N503="sníž. přenesená",J503,0)</f>
        <v>0</v>
      </c>
      <c r="BI503" s="137">
        <f>IF(N503="nulová",J503,0)</f>
        <v>0</v>
      </c>
      <c r="BJ503" s="16" t="s">
        <v>83</v>
      </c>
      <c r="BK503" s="137">
        <f>ROUND(I503*H503,2)</f>
        <v>0</v>
      </c>
      <c r="BL503" s="16" t="s">
        <v>173</v>
      </c>
      <c r="BM503" s="136" t="s">
        <v>878</v>
      </c>
    </row>
    <row r="504" spans="2:65" s="12" customFormat="1">
      <c r="B504" s="138"/>
      <c r="D504" s="139" t="s">
        <v>170</v>
      </c>
      <c r="E504" s="140" t="s">
        <v>1</v>
      </c>
      <c r="F504" s="141" t="s">
        <v>879</v>
      </c>
      <c r="H504" s="142">
        <v>2</v>
      </c>
      <c r="L504" s="138"/>
      <c r="M504" s="143"/>
      <c r="T504" s="144"/>
      <c r="AT504" s="140" t="s">
        <v>170</v>
      </c>
      <c r="AU504" s="140" t="s">
        <v>83</v>
      </c>
      <c r="AV504" s="12" t="s">
        <v>83</v>
      </c>
      <c r="AW504" s="12" t="s">
        <v>29</v>
      </c>
      <c r="AX504" s="12" t="s">
        <v>78</v>
      </c>
      <c r="AY504" s="140" t="s">
        <v>159</v>
      </c>
    </row>
    <row r="505" spans="2:65" s="1" customFormat="1" ht="33" customHeight="1">
      <c r="B505" s="124"/>
      <c r="C505" s="125" t="s">
        <v>880</v>
      </c>
      <c r="D505" s="125" t="s">
        <v>163</v>
      </c>
      <c r="E505" s="126" t="s">
        <v>881</v>
      </c>
      <c r="F505" s="127" t="s">
        <v>882</v>
      </c>
      <c r="G505" s="128" t="s">
        <v>646</v>
      </c>
      <c r="H505" s="129"/>
      <c r="I505" s="130">
        <v>0</v>
      </c>
      <c r="J505" s="130">
        <f>ROUND(I505*H505,2)</f>
        <v>0</v>
      </c>
      <c r="K505" s="131"/>
      <c r="L505" s="28"/>
      <c r="M505" s="132" t="s">
        <v>1</v>
      </c>
      <c r="N505" s="133" t="s">
        <v>39</v>
      </c>
      <c r="O505" s="134">
        <v>0</v>
      </c>
      <c r="P505" s="134">
        <f>O505*H505</f>
        <v>0</v>
      </c>
      <c r="Q505" s="134">
        <v>0</v>
      </c>
      <c r="R505" s="134">
        <f>Q505*H505</f>
        <v>0</v>
      </c>
      <c r="S505" s="134">
        <v>0</v>
      </c>
      <c r="T505" s="135">
        <f>S505*H505</f>
        <v>0</v>
      </c>
      <c r="AR505" s="136" t="s">
        <v>173</v>
      </c>
      <c r="AT505" s="136" t="s">
        <v>163</v>
      </c>
      <c r="AU505" s="136" t="s">
        <v>83</v>
      </c>
      <c r="AY505" s="16" t="s">
        <v>159</v>
      </c>
      <c r="BE505" s="137">
        <f>IF(N505="základní",J505,0)</f>
        <v>0</v>
      </c>
      <c r="BF505" s="137">
        <f>IF(N505="snížená",J505,0)</f>
        <v>0</v>
      </c>
      <c r="BG505" s="137">
        <f>IF(N505="zákl. přenesená",J505,0)</f>
        <v>0</v>
      </c>
      <c r="BH505" s="137">
        <f>IF(N505="sníž. přenesená",J505,0)</f>
        <v>0</v>
      </c>
      <c r="BI505" s="137">
        <f>IF(N505="nulová",J505,0)</f>
        <v>0</v>
      </c>
      <c r="BJ505" s="16" t="s">
        <v>83</v>
      </c>
      <c r="BK505" s="137">
        <f>ROUND(I505*H505,2)</f>
        <v>0</v>
      </c>
      <c r="BL505" s="16" t="s">
        <v>173</v>
      </c>
      <c r="BM505" s="136" t="s">
        <v>883</v>
      </c>
    </row>
    <row r="506" spans="2:65" s="11" customFormat="1" ht="22.9" customHeight="1">
      <c r="B506" s="113"/>
      <c r="D506" s="114" t="s">
        <v>72</v>
      </c>
      <c r="E506" s="122" t="s">
        <v>884</v>
      </c>
      <c r="F506" s="122" t="s">
        <v>885</v>
      </c>
      <c r="J506" s="123">
        <f>BK506</f>
        <v>0</v>
      </c>
      <c r="L506" s="113"/>
      <c r="M506" s="117"/>
      <c r="P506" s="118">
        <f>SUM(P507:P526)</f>
        <v>4.4113359999999995</v>
      </c>
      <c r="R506" s="118">
        <f>SUM(R507:R526)</f>
        <v>0.57863873999999993</v>
      </c>
      <c r="T506" s="119">
        <f>SUM(T507:T526)</f>
        <v>0</v>
      </c>
      <c r="AR506" s="114" t="s">
        <v>83</v>
      </c>
      <c r="AT506" s="120" t="s">
        <v>72</v>
      </c>
      <c r="AU506" s="120" t="s">
        <v>78</v>
      </c>
      <c r="AY506" s="114" t="s">
        <v>159</v>
      </c>
      <c r="BK506" s="121">
        <f>SUM(BK507:BK526)</f>
        <v>0</v>
      </c>
    </row>
    <row r="507" spans="2:65" s="1" customFormat="1" ht="16.5" customHeight="1">
      <c r="B507" s="124"/>
      <c r="C507" s="125" t="s">
        <v>886</v>
      </c>
      <c r="D507" s="125" t="s">
        <v>163</v>
      </c>
      <c r="E507" s="126" t="s">
        <v>887</v>
      </c>
      <c r="F507" s="127" t="s">
        <v>888</v>
      </c>
      <c r="G507" s="128" t="s">
        <v>203</v>
      </c>
      <c r="H507" s="129">
        <v>5.5739999999999998</v>
      </c>
      <c r="I507" s="130">
        <v>0</v>
      </c>
      <c r="J507" s="130">
        <f>ROUND(I507*H507,2)</f>
        <v>0</v>
      </c>
      <c r="K507" s="131"/>
      <c r="L507" s="28"/>
      <c r="M507" s="132" t="s">
        <v>1</v>
      </c>
      <c r="N507" s="133" t="s">
        <v>39</v>
      </c>
      <c r="O507" s="134">
        <v>4.3999999999999997E-2</v>
      </c>
      <c r="P507" s="134">
        <f>O507*H507</f>
        <v>0.24525599999999997</v>
      </c>
      <c r="Q507" s="134">
        <v>2.9999999999999997E-4</v>
      </c>
      <c r="R507" s="134">
        <f>Q507*H507</f>
        <v>1.6721999999999998E-3</v>
      </c>
      <c r="S507" s="134">
        <v>0</v>
      </c>
      <c r="T507" s="135">
        <f>S507*H507</f>
        <v>0</v>
      </c>
      <c r="AR507" s="136" t="s">
        <v>173</v>
      </c>
      <c r="AT507" s="136" t="s">
        <v>163</v>
      </c>
      <c r="AU507" s="136" t="s">
        <v>83</v>
      </c>
      <c r="AY507" s="16" t="s">
        <v>159</v>
      </c>
      <c r="BE507" s="137">
        <f>IF(N507="základní",J507,0)</f>
        <v>0</v>
      </c>
      <c r="BF507" s="137">
        <f>IF(N507="snížená",J507,0)</f>
        <v>0</v>
      </c>
      <c r="BG507" s="137">
        <f>IF(N507="zákl. přenesená",J507,0)</f>
        <v>0</v>
      </c>
      <c r="BH507" s="137">
        <f>IF(N507="sníž. přenesená",J507,0)</f>
        <v>0</v>
      </c>
      <c r="BI507" s="137">
        <f>IF(N507="nulová",J507,0)</f>
        <v>0</v>
      </c>
      <c r="BJ507" s="16" t="s">
        <v>83</v>
      </c>
      <c r="BK507" s="137">
        <f>ROUND(I507*H507,2)</f>
        <v>0</v>
      </c>
      <c r="BL507" s="16" t="s">
        <v>173</v>
      </c>
      <c r="BM507" s="136" t="s">
        <v>889</v>
      </c>
    </row>
    <row r="508" spans="2:65" s="12" customFormat="1">
      <c r="B508" s="138"/>
      <c r="D508" s="139" t="s">
        <v>170</v>
      </c>
      <c r="E508" s="140" t="s">
        <v>1</v>
      </c>
      <c r="F508" s="141" t="s">
        <v>890</v>
      </c>
      <c r="H508" s="142">
        <v>5.5739999999999998</v>
      </c>
      <c r="L508" s="138"/>
      <c r="M508" s="143"/>
      <c r="T508" s="144"/>
      <c r="AT508" s="140" t="s">
        <v>170</v>
      </c>
      <c r="AU508" s="140" t="s">
        <v>83</v>
      </c>
      <c r="AV508" s="12" t="s">
        <v>83</v>
      </c>
      <c r="AW508" s="12" t="s">
        <v>29</v>
      </c>
      <c r="AX508" s="12" t="s">
        <v>78</v>
      </c>
      <c r="AY508" s="140" t="s">
        <v>159</v>
      </c>
    </row>
    <row r="509" spans="2:65" s="1" customFormat="1" ht="33" customHeight="1">
      <c r="B509" s="124"/>
      <c r="C509" s="125" t="s">
        <v>891</v>
      </c>
      <c r="D509" s="125" t="s">
        <v>163</v>
      </c>
      <c r="E509" s="126" t="s">
        <v>892</v>
      </c>
      <c r="F509" s="127" t="s">
        <v>893</v>
      </c>
      <c r="G509" s="128" t="s">
        <v>271</v>
      </c>
      <c r="H509" s="129">
        <v>2.375</v>
      </c>
      <c r="I509" s="130">
        <v>0</v>
      </c>
      <c r="J509" s="130">
        <f>ROUND(I509*H509,2)</f>
        <v>0</v>
      </c>
      <c r="K509" s="131"/>
      <c r="L509" s="28"/>
      <c r="M509" s="132" t="s">
        <v>1</v>
      </c>
      <c r="N509" s="133" t="s">
        <v>39</v>
      </c>
      <c r="O509" s="134">
        <v>0.19</v>
      </c>
      <c r="P509" s="134">
        <f>O509*H509</f>
        <v>0.45124999999999998</v>
      </c>
      <c r="Q509" s="134">
        <v>4.2999999999999999E-4</v>
      </c>
      <c r="R509" s="134">
        <f>Q509*H509</f>
        <v>1.02125E-3</v>
      </c>
      <c r="S509" s="134">
        <v>0</v>
      </c>
      <c r="T509" s="135">
        <f>S509*H509</f>
        <v>0</v>
      </c>
      <c r="AR509" s="136" t="s">
        <v>173</v>
      </c>
      <c r="AT509" s="136" t="s">
        <v>163</v>
      </c>
      <c r="AU509" s="136" t="s">
        <v>83</v>
      </c>
      <c r="AY509" s="16" t="s">
        <v>159</v>
      </c>
      <c r="BE509" s="137">
        <f>IF(N509="základní",J509,0)</f>
        <v>0</v>
      </c>
      <c r="BF509" s="137">
        <f>IF(N509="snížená",J509,0)</f>
        <v>0</v>
      </c>
      <c r="BG509" s="137">
        <f>IF(N509="zákl. přenesená",J509,0)</f>
        <v>0</v>
      </c>
      <c r="BH509" s="137">
        <f>IF(N509="sníž. přenesená",J509,0)</f>
        <v>0</v>
      </c>
      <c r="BI509" s="137">
        <f>IF(N509="nulová",J509,0)</f>
        <v>0</v>
      </c>
      <c r="BJ509" s="16" t="s">
        <v>83</v>
      </c>
      <c r="BK509" s="137">
        <f>ROUND(I509*H509,2)</f>
        <v>0</v>
      </c>
      <c r="BL509" s="16" t="s">
        <v>173</v>
      </c>
      <c r="BM509" s="136" t="s">
        <v>894</v>
      </c>
    </row>
    <row r="510" spans="2:65" s="12" customFormat="1">
      <c r="B510" s="138"/>
      <c r="D510" s="139" t="s">
        <v>170</v>
      </c>
      <c r="E510" s="140" t="s">
        <v>1</v>
      </c>
      <c r="F510" s="141" t="s">
        <v>895</v>
      </c>
      <c r="H510" s="142">
        <v>2.375</v>
      </c>
      <c r="L510" s="138"/>
      <c r="M510" s="143"/>
      <c r="T510" s="144"/>
      <c r="AT510" s="140" t="s">
        <v>170</v>
      </c>
      <c r="AU510" s="140" t="s">
        <v>83</v>
      </c>
      <c r="AV510" s="12" t="s">
        <v>83</v>
      </c>
      <c r="AW510" s="12" t="s">
        <v>29</v>
      </c>
      <c r="AX510" s="12" t="s">
        <v>73</v>
      </c>
      <c r="AY510" s="140" t="s">
        <v>159</v>
      </c>
    </row>
    <row r="511" spans="2:65" s="13" customFormat="1">
      <c r="B511" s="145"/>
      <c r="D511" s="139" t="s">
        <v>170</v>
      </c>
      <c r="E511" s="146" t="s">
        <v>1</v>
      </c>
      <c r="F511" s="147" t="s">
        <v>172</v>
      </c>
      <c r="H511" s="148">
        <v>2.375</v>
      </c>
      <c r="L511" s="145"/>
      <c r="M511" s="149"/>
      <c r="T511" s="150"/>
      <c r="AT511" s="146" t="s">
        <v>170</v>
      </c>
      <c r="AU511" s="146" t="s">
        <v>83</v>
      </c>
      <c r="AV511" s="13" t="s">
        <v>167</v>
      </c>
      <c r="AW511" s="13" t="s">
        <v>29</v>
      </c>
      <c r="AX511" s="13" t="s">
        <v>78</v>
      </c>
      <c r="AY511" s="146" t="s">
        <v>159</v>
      </c>
    </row>
    <row r="512" spans="2:65" s="1" customFormat="1" ht="24.2" customHeight="1">
      <c r="B512" s="124"/>
      <c r="C512" s="151" t="s">
        <v>896</v>
      </c>
      <c r="D512" s="151" t="s">
        <v>207</v>
      </c>
      <c r="E512" s="152" t="s">
        <v>897</v>
      </c>
      <c r="F512" s="153" t="s">
        <v>898</v>
      </c>
      <c r="G512" s="154" t="s">
        <v>271</v>
      </c>
      <c r="H512" s="155">
        <v>2.613</v>
      </c>
      <c r="I512" s="156">
        <v>0</v>
      </c>
      <c r="J512" s="156">
        <f>ROUND(I512*H512,2)</f>
        <v>0</v>
      </c>
      <c r="K512" s="157"/>
      <c r="L512" s="158"/>
      <c r="M512" s="159" t="s">
        <v>1</v>
      </c>
      <c r="N512" s="160" t="s">
        <v>39</v>
      </c>
      <c r="O512" s="134">
        <v>0</v>
      </c>
      <c r="P512" s="134">
        <f>O512*H512</f>
        <v>0</v>
      </c>
      <c r="Q512" s="134">
        <v>1.98E-3</v>
      </c>
      <c r="R512" s="134">
        <f>Q512*H512</f>
        <v>5.1737399999999996E-3</v>
      </c>
      <c r="S512" s="134">
        <v>0</v>
      </c>
      <c r="T512" s="135">
        <f>S512*H512</f>
        <v>0</v>
      </c>
      <c r="AR512" s="136" t="s">
        <v>337</v>
      </c>
      <c r="AT512" s="136" t="s">
        <v>207</v>
      </c>
      <c r="AU512" s="136" t="s">
        <v>83</v>
      </c>
      <c r="AY512" s="16" t="s">
        <v>159</v>
      </c>
      <c r="BE512" s="137">
        <f>IF(N512="základní",J512,0)</f>
        <v>0</v>
      </c>
      <c r="BF512" s="137">
        <f>IF(N512="snížená",J512,0)</f>
        <v>0</v>
      </c>
      <c r="BG512" s="137">
        <f>IF(N512="zákl. přenesená",J512,0)</f>
        <v>0</v>
      </c>
      <c r="BH512" s="137">
        <f>IF(N512="sníž. přenesená",J512,0)</f>
        <v>0</v>
      </c>
      <c r="BI512" s="137">
        <f>IF(N512="nulová",J512,0)</f>
        <v>0</v>
      </c>
      <c r="BJ512" s="16" t="s">
        <v>83</v>
      </c>
      <c r="BK512" s="137">
        <f>ROUND(I512*H512,2)</f>
        <v>0</v>
      </c>
      <c r="BL512" s="16" t="s">
        <v>173</v>
      </c>
      <c r="BM512" s="136" t="s">
        <v>899</v>
      </c>
    </row>
    <row r="513" spans="2:65" s="12" customFormat="1">
      <c r="B513" s="138"/>
      <c r="D513" s="139" t="s">
        <v>170</v>
      </c>
      <c r="E513" s="140" t="s">
        <v>1</v>
      </c>
      <c r="F513" s="141" t="s">
        <v>900</v>
      </c>
      <c r="H513" s="142">
        <v>2.613</v>
      </c>
      <c r="L513" s="138"/>
      <c r="M513" s="143"/>
      <c r="T513" s="144"/>
      <c r="AT513" s="140" t="s">
        <v>170</v>
      </c>
      <c r="AU513" s="140" t="s">
        <v>83</v>
      </c>
      <c r="AV513" s="12" t="s">
        <v>83</v>
      </c>
      <c r="AW513" s="12" t="s">
        <v>29</v>
      </c>
      <c r="AX513" s="12" t="s">
        <v>78</v>
      </c>
      <c r="AY513" s="140" t="s">
        <v>159</v>
      </c>
    </row>
    <row r="514" spans="2:65" s="1" customFormat="1" ht="24.2" customHeight="1">
      <c r="B514" s="124"/>
      <c r="C514" s="125" t="s">
        <v>901</v>
      </c>
      <c r="D514" s="125" t="s">
        <v>163</v>
      </c>
      <c r="E514" s="126" t="s">
        <v>902</v>
      </c>
      <c r="F514" s="127" t="s">
        <v>903</v>
      </c>
      <c r="G514" s="128" t="s">
        <v>203</v>
      </c>
      <c r="H514" s="129">
        <v>5.5739999999999998</v>
      </c>
      <c r="I514" s="130">
        <v>0</v>
      </c>
      <c r="J514" s="130">
        <f>ROUND(I514*H514,2)</f>
        <v>0</v>
      </c>
      <c r="K514" s="131"/>
      <c r="L514" s="28"/>
      <c r="M514" s="132" t="s">
        <v>1</v>
      </c>
      <c r="N514" s="133" t="s">
        <v>39</v>
      </c>
      <c r="O514" s="134">
        <v>0.42</v>
      </c>
      <c r="P514" s="134">
        <f>O514*H514</f>
        <v>2.3410799999999998</v>
      </c>
      <c r="Q514" s="134">
        <v>5.1999999999999998E-3</v>
      </c>
      <c r="R514" s="134">
        <f>Q514*H514</f>
        <v>2.8984799999999998E-2</v>
      </c>
      <c r="S514" s="134">
        <v>0</v>
      </c>
      <c r="T514" s="135">
        <f>S514*H514</f>
        <v>0</v>
      </c>
      <c r="AR514" s="136" t="s">
        <v>173</v>
      </c>
      <c r="AT514" s="136" t="s">
        <v>163</v>
      </c>
      <c r="AU514" s="136" t="s">
        <v>83</v>
      </c>
      <c r="AY514" s="16" t="s">
        <v>159</v>
      </c>
      <c r="BE514" s="137">
        <f>IF(N514="základní",J514,0)</f>
        <v>0</v>
      </c>
      <c r="BF514" s="137">
        <f>IF(N514="snížená",J514,0)</f>
        <v>0</v>
      </c>
      <c r="BG514" s="137">
        <f>IF(N514="zákl. přenesená",J514,0)</f>
        <v>0</v>
      </c>
      <c r="BH514" s="137">
        <f>IF(N514="sníž. přenesená",J514,0)</f>
        <v>0</v>
      </c>
      <c r="BI514" s="137">
        <f>IF(N514="nulová",J514,0)</f>
        <v>0</v>
      </c>
      <c r="BJ514" s="16" t="s">
        <v>83</v>
      </c>
      <c r="BK514" s="137">
        <f>ROUND(I514*H514,2)</f>
        <v>0</v>
      </c>
      <c r="BL514" s="16" t="s">
        <v>173</v>
      </c>
      <c r="BM514" s="136" t="s">
        <v>904</v>
      </c>
    </row>
    <row r="515" spans="2:65" s="12" customFormat="1">
      <c r="B515" s="138"/>
      <c r="D515" s="139" t="s">
        <v>170</v>
      </c>
      <c r="E515" s="140" t="s">
        <v>1</v>
      </c>
      <c r="F515" s="141" t="s">
        <v>890</v>
      </c>
      <c r="H515" s="142">
        <v>5.5739999999999998</v>
      </c>
      <c r="L515" s="138"/>
      <c r="M515" s="143"/>
      <c r="T515" s="144"/>
      <c r="AT515" s="140" t="s">
        <v>170</v>
      </c>
      <c r="AU515" s="140" t="s">
        <v>83</v>
      </c>
      <c r="AV515" s="12" t="s">
        <v>83</v>
      </c>
      <c r="AW515" s="12" t="s">
        <v>29</v>
      </c>
      <c r="AX515" s="12" t="s">
        <v>78</v>
      </c>
      <c r="AY515" s="140" t="s">
        <v>159</v>
      </c>
    </row>
    <row r="516" spans="2:65" s="1" customFormat="1" ht="24.2" customHeight="1">
      <c r="B516" s="124"/>
      <c r="C516" s="151" t="s">
        <v>905</v>
      </c>
      <c r="D516" s="151" t="s">
        <v>207</v>
      </c>
      <c r="E516" s="152" t="s">
        <v>906</v>
      </c>
      <c r="F516" s="153" t="s">
        <v>907</v>
      </c>
      <c r="G516" s="154" t="s">
        <v>203</v>
      </c>
      <c r="H516" s="155">
        <v>6.1310000000000002</v>
      </c>
      <c r="I516" s="156">
        <v>0</v>
      </c>
      <c r="J516" s="156">
        <f>ROUND(I516*H516,2)</f>
        <v>0</v>
      </c>
      <c r="K516" s="157"/>
      <c r="L516" s="158"/>
      <c r="M516" s="159" t="s">
        <v>1</v>
      </c>
      <c r="N516" s="160" t="s">
        <v>39</v>
      </c>
      <c r="O516" s="134">
        <v>0</v>
      </c>
      <c r="P516" s="134">
        <f>O516*H516</f>
        <v>0</v>
      </c>
      <c r="Q516" s="134">
        <v>8.7999999999999995E-2</v>
      </c>
      <c r="R516" s="134">
        <f>Q516*H516</f>
        <v>0.53952800000000001</v>
      </c>
      <c r="S516" s="134">
        <v>0</v>
      </c>
      <c r="T516" s="135">
        <f>S516*H516</f>
        <v>0</v>
      </c>
      <c r="AR516" s="136" t="s">
        <v>337</v>
      </c>
      <c r="AT516" s="136" t="s">
        <v>207</v>
      </c>
      <c r="AU516" s="136" t="s">
        <v>83</v>
      </c>
      <c r="AY516" s="16" t="s">
        <v>159</v>
      </c>
      <c r="BE516" s="137">
        <f>IF(N516="základní",J516,0)</f>
        <v>0</v>
      </c>
      <c r="BF516" s="137">
        <f>IF(N516="snížená",J516,0)</f>
        <v>0</v>
      </c>
      <c r="BG516" s="137">
        <f>IF(N516="zákl. přenesená",J516,0)</f>
        <v>0</v>
      </c>
      <c r="BH516" s="137">
        <f>IF(N516="sníž. přenesená",J516,0)</f>
        <v>0</v>
      </c>
      <c r="BI516" s="137">
        <f>IF(N516="nulová",J516,0)</f>
        <v>0</v>
      </c>
      <c r="BJ516" s="16" t="s">
        <v>83</v>
      </c>
      <c r="BK516" s="137">
        <f>ROUND(I516*H516,2)</f>
        <v>0</v>
      </c>
      <c r="BL516" s="16" t="s">
        <v>173</v>
      </c>
      <c r="BM516" s="136" t="s">
        <v>908</v>
      </c>
    </row>
    <row r="517" spans="2:65" s="12" customFormat="1">
      <c r="B517" s="138"/>
      <c r="D517" s="139" t="s">
        <v>170</v>
      </c>
      <c r="E517" s="140" t="s">
        <v>1</v>
      </c>
      <c r="F517" s="141" t="s">
        <v>909</v>
      </c>
      <c r="H517" s="142">
        <v>6.1310000000000002</v>
      </c>
      <c r="L517" s="138"/>
      <c r="M517" s="143"/>
      <c r="T517" s="144"/>
      <c r="AT517" s="140" t="s">
        <v>170</v>
      </c>
      <c r="AU517" s="140" t="s">
        <v>83</v>
      </c>
      <c r="AV517" s="12" t="s">
        <v>83</v>
      </c>
      <c r="AW517" s="12" t="s">
        <v>29</v>
      </c>
      <c r="AX517" s="12" t="s">
        <v>78</v>
      </c>
      <c r="AY517" s="140" t="s">
        <v>159</v>
      </c>
    </row>
    <row r="518" spans="2:65" s="1" customFormat="1" ht="16.5" customHeight="1">
      <c r="B518" s="124"/>
      <c r="C518" s="125" t="s">
        <v>910</v>
      </c>
      <c r="D518" s="125" t="s">
        <v>163</v>
      </c>
      <c r="E518" s="126" t="s">
        <v>911</v>
      </c>
      <c r="F518" s="127" t="s">
        <v>912</v>
      </c>
      <c r="G518" s="128" t="s">
        <v>271</v>
      </c>
      <c r="H518" s="129">
        <v>22.125</v>
      </c>
      <c r="I518" s="130">
        <v>0</v>
      </c>
      <c r="J518" s="130">
        <f>ROUND(I518*H518,2)</f>
        <v>0</v>
      </c>
      <c r="K518" s="131"/>
      <c r="L518" s="28"/>
      <c r="M518" s="132" t="s">
        <v>1</v>
      </c>
      <c r="N518" s="133" t="s">
        <v>39</v>
      </c>
      <c r="O518" s="134">
        <v>0.05</v>
      </c>
      <c r="P518" s="134">
        <f>O518*H518</f>
        <v>1.10625</v>
      </c>
      <c r="Q518" s="134">
        <v>9.0000000000000006E-5</v>
      </c>
      <c r="R518" s="134">
        <f>Q518*H518</f>
        <v>1.99125E-3</v>
      </c>
      <c r="S518" s="134">
        <v>0</v>
      </c>
      <c r="T518" s="135">
        <f>S518*H518</f>
        <v>0</v>
      </c>
      <c r="AR518" s="136" t="s">
        <v>173</v>
      </c>
      <c r="AT518" s="136" t="s">
        <v>163</v>
      </c>
      <c r="AU518" s="136" t="s">
        <v>83</v>
      </c>
      <c r="AY518" s="16" t="s">
        <v>159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16" t="s">
        <v>83</v>
      </c>
      <c r="BK518" s="137">
        <f>ROUND(I518*H518,2)</f>
        <v>0</v>
      </c>
      <c r="BL518" s="16" t="s">
        <v>173</v>
      </c>
      <c r="BM518" s="136" t="s">
        <v>913</v>
      </c>
    </row>
    <row r="519" spans="2:65" s="12" customFormat="1">
      <c r="B519" s="138"/>
      <c r="D519" s="139" t="s">
        <v>170</v>
      </c>
      <c r="E519" s="140" t="s">
        <v>1</v>
      </c>
      <c r="F519" s="141" t="s">
        <v>914</v>
      </c>
      <c r="H519" s="142">
        <v>5.35</v>
      </c>
      <c r="L519" s="138"/>
      <c r="M519" s="143"/>
      <c r="T519" s="144"/>
      <c r="AT519" s="140" t="s">
        <v>170</v>
      </c>
      <c r="AU519" s="140" t="s">
        <v>83</v>
      </c>
      <c r="AV519" s="12" t="s">
        <v>83</v>
      </c>
      <c r="AW519" s="12" t="s">
        <v>29</v>
      </c>
      <c r="AX519" s="12" t="s">
        <v>73</v>
      </c>
      <c r="AY519" s="140" t="s">
        <v>159</v>
      </c>
    </row>
    <row r="520" spans="2:65" s="12" customFormat="1">
      <c r="B520" s="138"/>
      <c r="D520" s="139" t="s">
        <v>170</v>
      </c>
      <c r="E520" s="140" t="s">
        <v>1</v>
      </c>
      <c r="F520" s="141" t="s">
        <v>915</v>
      </c>
      <c r="H520" s="142">
        <v>2.375</v>
      </c>
      <c r="L520" s="138"/>
      <c r="M520" s="143"/>
      <c r="T520" s="144"/>
      <c r="AT520" s="140" t="s">
        <v>170</v>
      </c>
      <c r="AU520" s="140" t="s">
        <v>83</v>
      </c>
      <c r="AV520" s="12" t="s">
        <v>83</v>
      </c>
      <c r="AW520" s="12" t="s">
        <v>29</v>
      </c>
      <c r="AX520" s="12" t="s">
        <v>73</v>
      </c>
      <c r="AY520" s="140" t="s">
        <v>159</v>
      </c>
    </row>
    <row r="521" spans="2:65" s="12" customFormat="1">
      <c r="B521" s="138"/>
      <c r="D521" s="139" t="s">
        <v>170</v>
      </c>
      <c r="E521" s="140" t="s">
        <v>1</v>
      </c>
      <c r="F521" s="141" t="s">
        <v>916</v>
      </c>
      <c r="H521" s="142">
        <v>14.4</v>
      </c>
      <c r="L521" s="138"/>
      <c r="M521" s="143"/>
      <c r="T521" s="144"/>
      <c r="AT521" s="140" t="s">
        <v>170</v>
      </c>
      <c r="AU521" s="140" t="s">
        <v>83</v>
      </c>
      <c r="AV521" s="12" t="s">
        <v>83</v>
      </c>
      <c r="AW521" s="12" t="s">
        <v>29</v>
      </c>
      <c r="AX521" s="12" t="s">
        <v>73</v>
      </c>
      <c r="AY521" s="140" t="s">
        <v>159</v>
      </c>
    </row>
    <row r="522" spans="2:65" s="13" customFormat="1">
      <c r="B522" s="145"/>
      <c r="D522" s="139" t="s">
        <v>170</v>
      </c>
      <c r="E522" s="146" t="s">
        <v>1</v>
      </c>
      <c r="F522" s="147" t="s">
        <v>172</v>
      </c>
      <c r="H522" s="148">
        <v>22.125</v>
      </c>
      <c r="L522" s="145"/>
      <c r="M522" s="149"/>
      <c r="T522" s="150"/>
      <c r="AT522" s="146" t="s">
        <v>170</v>
      </c>
      <c r="AU522" s="146" t="s">
        <v>83</v>
      </c>
      <c r="AV522" s="13" t="s">
        <v>167</v>
      </c>
      <c r="AW522" s="13" t="s">
        <v>29</v>
      </c>
      <c r="AX522" s="13" t="s">
        <v>78</v>
      </c>
      <c r="AY522" s="146" t="s">
        <v>159</v>
      </c>
    </row>
    <row r="523" spans="2:65" s="1" customFormat="1" ht="24.2" customHeight="1">
      <c r="B523" s="124"/>
      <c r="C523" s="125" t="s">
        <v>917</v>
      </c>
      <c r="D523" s="125" t="s">
        <v>163</v>
      </c>
      <c r="E523" s="126" t="s">
        <v>918</v>
      </c>
      <c r="F523" s="127" t="s">
        <v>919</v>
      </c>
      <c r="G523" s="128" t="s">
        <v>271</v>
      </c>
      <c r="H523" s="129">
        <v>5.35</v>
      </c>
      <c r="I523" s="130">
        <v>0</v>
      </c>
      <c r="J523" s="130">
        <f>ROUND(I523*H523,2)</f>
        <v>0</v>
      </c>
      <c r="K523" s="131"/>
      <c r="L523" s="28"/>
      <c r="M523" s="132" t="s">
        <v>1</v>
      </c>
      <c r="N523" s="133" t="s">
        <v>39</v>
      </c>
      <c r="O523" s="134">
        <v>0.05</v>
      </c>
      <c r="P523" s="134">
        <f>O523*H523</f>
        <v>0.26750000000000002</v>
      </c>
      <c r="Q523" s="134">
        <v>5.0000000000000002E-5</v>
      </c>
      <c r="R523" s="134">
        <f>Q523*H523</f>
        <v>2.675E-4</v>
      </c>
      <c r="S523" s="134">
        <v>0</v>
      </c>
      <c r="T523" s="135">
        <f>S523*H523</f>
        <v>0</v>
      </c>
      <c r="AR523" s="136" t="s">
        <v>173</v>
      </c>
      <c r="AT523" s="136" t="s">
        <v>163</v>
      </c>
      <c r="AU523" s="136" t="s">
        <v>83</v>
      </c>
      <c r="AY523" s="16" t="s">
        <v>159</v>
      </c>
      <c r="BE523" s="137">
        <f>IF(N523="základní",J523,0)</f>
        <v>0</v>
      </c>
      <c r="BF523" s="137">
        <f>IF(N523="snížená",J523,0)</f>
        <v>0</v>
      </c>
      <c r="BG523" s="137">
        <f>IF(N523="zákl. přenesená",J523,0)</f>
        <v>0</v>
      </c>
      <c r="BH523" s="137">
        <f>IF(N523="sníž. přenesená",J523,0)</f>
        <v>0</v>
      </c>
      <c r="BI523" s="137">
        <f>IF(N523="nulová",J523,0)</f>
        <v>0</v>
      </c>
      <c r="BJ523" s="16" t="s">
        <v>83</v>
      </c>
      <c r="BK523" s="137">
        <f>ROUND(I523*H523,2)</f>
        <v>0</v>
      </c>
      <c r="BL523" s="16" t="s">
        <v>173</v>
      </c>
      <c r="BM523" s="136" t="s">
        <v>920</v>
      </c>
    </row>
    <row r="524" spans="2:65" s="12" customFormat="1">
      <c r="B524" s="138"/>
      <c r="D524" s="139" t="s">
        <v>170</v>
      </c>
      <c r="E524" s="140" t="s">
        <v>1</v>
      </c>
      <c r="F524" s="141" t="s">
        <v>914</v>
      </c>
      <c r="H524" s="142">
        <v>5.35</v>
      </c>
      <c r="L524" s="138"/>
      <c r="M524" s="143"/>
      <c r="T524" s="144"/>
      <c r="AT524" s="140" t="s">
        <v>170</v>
      </c>
      <c r="AU524" s="140" t="s">
        <v>83</v>
      </c>
      <c r="AV524" s="12" t="s">
        <v>83</v>
      </c>
      <c r="AW524" s="12" t="s">
        <v>29</v>
      </c>
      <c r="AX524" s="12" t="s">
        <v>73</v>
      </c>
      <c r="AY524" s="140" t="s">
        <v>159</v>
      </c>
    </row>
    <row r="525" spans="2:65" s="13" customFormat="1">
      <c r="B525" s="145"/>
      <c r="D525" s="139" t="s">
        <v>170</v>
      </c>
      <c r="E525" s="146" t="s">
        <v>1</v>
      </c>
      <c r="F525" s="147" t="s">
        <v>172</v>
      </c>
      <c r="H525" s="148">
        <v>5.35</v>
      </c>
      <c r="L525" s="145"/>
      <c r="M525" s="149"/>
      <c r="T525" s="150"/>
      <c r="AT525" s="146" t="s">
        <v>170</v>
      </c>
      <c r="AU525" s="146" t="s">
        <v>83</v>
      </c>
      <c r="AV525" s="13" t="s">
        <v>167</v>
      </c>
      <c r="AW525" s="13" t="s">
        <v>29</v>
      </c>
      <c r="AX525" s="13" t="s">
        <v>78</v>
      </c>
      <c r="AY525" s="146" t="s">
        <v>159</v>
      </c>
    </row>
    <row r="526" spans="2:65" s="1" customFormat="1" ht="24.2" customHeight="1">
      <c r="B526" s="124"/>
      <c r="C526" s="125" t="s">
        <v>921</v>
      </c>
      <c r="D526" s="125" t="s">
        <v>163</v>
      </c>
      <c r="E526" s="126" t="s">
        <v>922</v>
      </c>
      <c r="F526" s="127" t="s">
        <v>923</v>
      </c>
      <c r="G526" s="128" t="s">
        <v>646</v>
      </c>
      <c r="H526" s="129"/>
      <c r="I526" s="130">
        <v>0</v>
      </c>
      <c r="J526" s="130">
        <f>ROUND(I526*H526,2)</f>
        <v>0</v>
      </c>
      <c r="K526" s="131"/>
      <c r="L526" s="28"/>
      <c r="M526" s="132" t="s">
        <v>1</v>
      </c>
      <c r="N526" s="133" t="s">
        <v>39</v>
      </c>
      <c r="O526" s="134">
        <v>0</v>
      </c>
      <c r="P526" s="134">
        <f>O526*H526</f>
        <v>0</v>
      </c>
      <c r="Q526" s="134">
        <v>0</v>
      </c>
      <c r="R526" s="134">
        <f>Q526*H526</f>
        <v>0</v>
      </c>
      <c r="S526" s="134">
        <v>0</v>
      </c>
      <c r="T526" s="135">
        <f>S526*H526</f>
        <v>0</v>
      </c>
      <c r="AR526" s="136" t="s">
        <v>173</v>
      </c>
      <c r="AT526" s="136" t="s">
        <v>163</v>
      </c>
      <c r="AU526" s="136" t="s">
        <v>83</v>
      </c>
      <c r="AY526" s="16" t="s">
        <v>159</v>
      </c>
      <c r="BE526" s="137">
        <f>IF(N526="základní",J526,0)</f>
        <v>0</v>
      </c>
      <c r="BF526" s="137">
        <f>IF(N526="snížená",J526,0)</f>
        <v>0</v>
      </c>
      <c r="BG526" s="137">
        <f>IF(N526="zákl. přenesená",J526,0)</f>
        <v>0</v>
      </c>
      <c r="BH526" s="137">
        <f>IF(N526="sníž. přenesená",J526,0)</f>
        <v>0</v>
      </c>
      <c r="BI526" s="137">
        <f>IF(N526="nulová",J526,0)</f>
        <v>0</v>
      </c>
      <c r="BJ526" s="16" t="s">
        <v>83</v>
      </c>
      <c r="BK526" s="137">
        <f>ROUND(I526*H526,2)</f>
        <v>0</v>
      </c>
      <c r="BL526" s="16" t="s">
        <v>173</v>
      </c>
      <c r="BM526" s="136" t="s">
        <v>924</v>
      </c>
    </row>
    <row r="527" spans="2:65" s="11" customFormat="1" ht="22.9" customHeight="1">
      <c r="B527" s="113"/>
      <c r="D527" s="114" t="s">
        <v>72</v>
      </c>
      <c r="E527" s="122" t="s">
        <v>925</v>
      </c>
      <c r="F527" s="122" t="s">
        <v>926</v>
      </c>
      <c r="J527" s="123">
        <f>BK527</f>
        <v>0</v>
      </c>
      <c r="L527" s="113"/>
      <c r="M527" s="117"/>
      <c r="P527" s="118">
        <f>SUM(P528:P539)</f>
        <v>13.80251</v>
      </c>
      <c r="R527" s="118">
        <f>SUM(R528:R539)</f>
        <v>0.35033040000000004</v>
      </c>
      <c r="T527" s="119">
        <f>SUM(T528:T539)</f>
        <v>0</v>
      </c>
      <c r="AR527" s="114" t="s">
        <v>83</v>
      </c>
      <c r="AT527" s="120" t="s">
        <v>72</v>
      </c>
      <c r="AU527" s="120" t="s">
        <v>78</v>
      </c>
      <c r="AY527" s="114" t="s">
        <v>159</v>
      </c>
      <c r="BK527" s="121">
        <f>SUM(BK528:BK539)</f>
        <v>0</v>
      </c>
    </row>
    <row r="528" spans="2:65" s="1" customFormat="1" ht="24.2" customHeight="1">
      <c r="B528" s="124"/>
      <c r="C528" s="125" t="s">
        <v>927</v>
      </c>
      <c r="D528" s="125" t="s">
        <v>163</v>
      </c>
      <c r="E528" s="126" t="s">
        <v>928</v>
      </c>
      <c r="F528" s="127" t="s">
        <v>929</v>
      </c>
      <c r="G528" s="128" t="s">
        <v>271</v>
      </c>
      <c r="H528" s="129">
        <v>10.8</v>
      </c>
      <c r="I528" s="130">
        <v>0</v>
      </c>
      <c r="J528" s="130">
        <f>ROUND(I528*H528,2)</f>
        <v>0</v>
      </c>
      <c r="K528" s="131"/>
      <c r="L528" s="28"/>
      <c r="M528" s="132" t="s">
        <v>1</v>
      </c>
      <c r="N528" s="133" t="s">
        <v>39</v>
      </c>
      <c r="O528" s="134">
        <v>0.68400000000000005</v>
      </c>
      <c r="P528" s="134">
        <f>O528*H528</f>
        <v>7.3872000000000009</v>
      </c>
      <c r="Q528" s="134">
        <v>3.9199999999999999E-3</v>
      </c>
      <c r="R528" s="134">
        <f>Q528*H528</f>
        <v>4.2335999999999999E-2</v>
      </c>
      <c r="S528" s="134">
        <v>0</v>
      </c>
      <c r="T528" s="135">
        <f>S528*H528</f>
        <v>0</v>
      </c>
      <c r="AR528" s="136" t="s">
        <v>173</v>
      </c>
      <c r="AT528" s="136" t="s">
        <v>163</v>
      </c>
      <c r="AU528" s="136" t="s">
        <v>83</v>
      </c>
      <c r="AY528" s="16" t="s">
        <v>159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6" t="s">
        <v>83</v>
      </c>
      <c r="BK528" s="137">
        <f>ROUND(I528*H528,2)</f>
        <v>0</v>
      </c>
      <c r="BL528" s="16" t="s">
        <v>173</v>
      </c>
      <c r="BM528" s="136" t="s">
        <v>930</v>
      </c>
    </row>
    <row r="529" spans="2:65" s="12" customFormat="1">
      <c r="B529" s="138"/>
      <c r="D529" s="139" t="s">
        <v>170</v>
      </c>
      <c r="E529" s="140" t="s">
        <v>1</v>
      </c>
      <c r="F529" s="141" t="s">
        <v>931</v>
      </c>
      <c r="H529" s="142">
        <v>10.8</v>
      </c>
      <c r="L529" s="138"/>
      <c r="M529" s="143"/>
      <c r="T529" s="144"/>
      <c r="AT529" s="140" t="s">
        <v>170</v>
      </c>
      <c r="AU529" s="140" t="s">
        <v>83</v>
      </c>
      <c r="AV529" s="12" t="s">
        <v>83</v>
      </c>
      <c r="AW529" s="12" t="s">
        <v>29</v>
      </c>
      <c r="AX529" s="12" t="s">
        <v>73</v>
      </c>
      <c r="AY529" s="140" t="s">
        <v>159</v>
      </c>
    </row>
    <row r="530" spans="2:65" s="13" customFormat="1">
      <c r="B530" s="145"/>
      <c r="D530" s="139" t="s">
        <v>170</v>
      </c>
      <c r="E530" s="146" t="s">
        <v>1</v>
      </c>
      <c r="F530" s="147" t="s">
        <v>172</v>
      </c>
      <c r="H530" s="148">
        <v>10.8</v>
      </c>
      <c r="L530" s="145"/>
      <c r="M530" s="149"/>
      <c r="T530" s="150"/>
      <c r="AT530" s="146" t="s">
        <v>170</v>
      </c>
      <c r="AU530" s="146" t="s">
        <v>83</v>
      </c>
      <c r="AV530" s="13" t="s">
        <v>167</v>
      </c>
      <c r="AW530" s="13" t="s">
        <v>29</v>
      </c>
      <c r="AX530" s="13" t="s">
        <v>78</v>
      </c>
      <c r="AY530" s="146" t="s">
        <v>159</v>
      </c>
    </row>
    <row r="531" spans="2:65" s="1" customFormat="1" ht="37.9" customHeight="1">
      <c r="B531" s="124"/>
      <c r="C531" s="151" t="s">
        <v>932</v>
      </c>
      <c r="D531" s="151" t="s">
        <v>207</v>
      </c>
      <c r="E531" s="152" t="s">
        <v>933</v>
      </c>
      <c r="F531" s="153" t="s">
        <v>934</v>
      </c>
      <c r="G531" s="154" t="s">
        <v>271</v>
      </c>
      <c r="H531" s="155">
        <v>10.8</v>
      </c>
      <c r="I531" s="156">
        <v>0</v>
      </c>
      <c r="J531" s="156">
        <f>ROUND(I531*H531,2)</f>
        <v>0</v>
      </c>
      <c r="K531" s="157"/>
      <c r="L531" s="158"/>
      <c r="M531" s="159" t="s">
        <v>1</v>
      </c>
      <c r="N531" s="160" t="s">
        <v>39</v>
      </c>
      <c r="O531" s="134">
        <v>0</v>
      </c>
      <c r="P531" s="134">
        <f>O531*H531</f>
        <v>0</v>
      </c>
      <c r="Q531" s="134">
        <v>1.7000000000000001E-2</v>
      </c>
      <c r="R531" s="134">
        <f>Q531*H531</f>
        <v>0.18360000000000001</v>
      </c>
      <c r="S531" s="134">
        <v>0</v>
      </c>
      <c r="T531" s="135">
        <f>S531*H531</f>
        <v>0</v>
      </c>
      <c r="AR531" s="136" t="s">
        <v>337</v>
      </c>
      <c r="AT531" s="136" t="s">
        <v>207</v>
      </c>
      <c r="AU531" s="136" t="s">
        <v>83</v>
      </c>
      <c r="AY531" s="16" t="s">
        <v>159</v>
      </c>
      <c r="BE531" s="137">
        <f>IF(N531="základní",J531,0)</f>
        <v>0</v>
      </c>
      <c r="BF531" s="137">
        <f>IF(N531="snížená",J531,0)</f>
        <v>0</v>
      </c>
      <c r="BG531" s="137">
        <f>IF(N531="zákl. přenesená",J531,0)</f>
        <v>0</v>
      </c>
      <c r="BH531" s="137">
        <f>IF(N531="sníž. přenesená",J531,0)</f>
        <v>0</v>
      </c>
      <c r="BI531" s="137">
        <f>IF(N531="nulová",J531,0)</f>
        <v>0</v>
      </c>
      <c r="BJ531" s="16" t="s">
        <v>83</v>
      </c>
      <c r="BK531" s="137">
        <f>ROUND(I531*H531,2)</f>
        <v>0</v>
      </c>
      <c r="BL531" s="16" t="s">
        <v>173</v>
      </c>
      <c r="BM531" s="136" t="s">
        <v>935</v>
      </c>
    </row>
    <row r="532" spans="2:65" s="1" customFormat="1" ht="24.2" customHeight="1">
      <c r="B532" s="124"/>
      <c r="C532" s="125" t="s">
        <v>936</v>
      </c>
      <c r="D532" s="125" t="s">
        <v>163</v>
      </c>
      <c r="E532" s="126" t="s">
        <v>937</v>
      </c>
      <c r="F532" s="127" t="s">
        <v>938</v>
      </c>
      <c r="G532" s="128" t="s">
        <v>271</v>
      </c>
      <c r="H532" s="129">
        <v>10.8</v>
      </c>
      <c r="I532" s="130">
        <v>0</v>
      </c>
      <c r="J532" s="130">
        <f>ROUND(I532*H532,2)</f>
        <v>0</v>
      </c>
      <c r="K532" s="131"/>
      <c r="L532" s="28"/>
      <c r="M532" s="132" t="s">
        <v>1</v>
      </c>
      <c r="N532" s="133" t="s">
        <v>39</v>
      </c>
      <c r="O532" s="134">
        <v>0.50600000000000001</v>
      </c>
      <c r="P532" s="134">
        <f>O532*H532</f>
        <v>5.4648000000000003</v>
      </c>
      <c r="Q532" s="134">
        <v>2.3800000000000002E-3</v>
      </c>
      <c r="R532" s="134">
        <f>Q532*H532</f>
        <v>2.5704000000000005E-2</v>
      </c>
      <c r="S532" s="134">
        <v>0</v>
      </c>
      <c r="T532" s="135">
        <f>S532*H532</f>
        <v>0</v>
      </c>
      <c r="AR532" s="136" t="s">
        <v>173</v>
      </c>
      <c r="AT532" s="136" t="s">
        <v>163</v>
      </c>
      <c r="AU532" s="136" t="s">
        <v>83</v>
      </c>
      <c r="AY532" s="16" t="s">
        <v>159</v>
      </c>
      <c r="BE532" s="137">
        <f>IF(N532="základní",J532,0)</f>
        <v>0</v>
      </c>
      <c r="BF532" s="137">
        <f>IF(N532="snížená",J532,0)</f>
        <v>0</v>
      </c>
      <c r="BG532" s="137">
        <f>IF(N532="zákl. přenesená",J532,0)</f>
        <v>0</v>
      </c>
      <c r="BH532" s="137">
        <f>IF(N532="sníž. přenesená",J532,0)</f>
        <v>0</v>
      </c>
      <c r="BI532" s="137">
        <f>IF(N532="nulová",J532,0)</f>
        <v>0</v>
      </c>
      <c r="BJ532" s="16" t="s">
        <v>83</v>
      </c>
      <c r="BK532" s="137">
        <f>ROUND(I532*H532,2)</f>
        <v>0</v>
      </c>
      <c r="BL532" s="16" t="s">
        <v>173</v>
      </c>
      <c r="BM532" s="136" t="s">
        <v>939</v>
      </c>
    </row>
    <row r="533" spans="2:65" s="12" customFormat="1">
      <c r="B533" s="138"/>
      <c r="D533" s="139" t="s">
        <v>170</v>
      </c>
      <c r="E533" s="140" t="s">
        <v>1</v>
      </c>
      <c r="F533" s="141" t="s">
        <v>931</v>
      </c>
      <c r="H533" s="142">
        <v>10.8</v>
      </c>
      <c r="L533" s="138"/>
      <c r="M533" s="143"/>
      <c r="T533" s="144"/>
      <c r="AT533" s="140" t="s">
        <v>170</v>
      </c>
      <c r="AU533" s="140" t="s">
        <v>83</v>
      </c>
      <c r="AV533" s="12" t="s">
        <v>83</v>
      </c>
      <c r="AW533" s="12" t="s">
        <v>29</v>
      </c>
      <c r="AX533" s="12" t="s">
        <v>73</v>
      </c>
      <c r="AY533" s="140" t="s">
        <v>159</v>
      </c>
    </row>
    <row r="534" spans="2:65" s="13" customFormat="1">
      <c r="B534" s="145"/>
      <c r="D534" s="139" t="s">
        <v>170</v>
      </c>
      <c r="E534" s="146" t="s">
        <v>1</v>
      </c>
      <c r="F534" s="147" t="s">
        <v>172</v>
      </c>
      <c r="H534" s="148">
        <v>10.8</v>
      </c>
      <c r="L534" s="145"/>
      <c r="M534" s="149"/>
      <c r="T534" s="150"/>
      <c r="AT534" s="146" t="s">
        <v>170</v>
      </c>
      <c r="AU534" s="146" t="s">
        <v>83</v>
      </c>
      <c r="AV534" s="13" t="s">
        <v>167</v>
      </c>
      <c r="AW534" s="13" t="s">
        <v>29</v>
      </c>
      <c r="AX534" s="13" t="s">
        <v>78</v>
      </c>
      <c r="AY534" s="146" t="s">
        <v>159</v>
      </c>
    </row>
    <row r="535" spans="2:65" s="1" customFormat="1" ht="37.9" customHeight="1">
      <c r="B535" s="124"/>
      <c r="C535" s="151" t="s">
        <v>940</v>
      </c>
      <c r="D535" s="151" t="s">
        <v>207</v>
      </c>
      <c r="E535" s="152" t="s">
        <v>941</v>
      </c>
      <c r="F535" s="153" t="s">
        <v>942</v>
      </c>
      <c r="G535" s="154" t="s">
        <v>271</v>
      </c>
      <c r="H535" s="155">
        <v>10.8</v>
      </c>
      <c r="I535" s="156">
        <v>0</v>
      </c>
      <c r="J535" s="156">
        <f>ROUND(I535*H535,2)</f>
        <v>0</v>
      </c>
      <c r="K535" s="157"/>
      <c r="L535" s="158"/>
      <c r="M535" s="159" t="s">
        <v>1</v>
      </c>
      <c r="N535" s="160" t="s">
        <v>39</v>
      </c>
      <c r="O535" s="134">
        <v>0</v>
      </c>
      <c r="P535" s="134">
        <f>O535*H535</f>
        <v>0</v>
      </c>
      <c r="Q535" s="134">
        <v>8.9999999999999993E-3</v>
      </c>
      <c r="R535" s="134">
        <f>Q535*H535</f>
        <v>9.7199999999999995E-2</v>
      </c>
      <c r="S535" s="134">
        <v>0</v>
      </c>
      <c r="T535" s="135">
        <f>S535*H535</f>
        <v>0</v>
      </c>
      <c r="AR535" s="136" t="s">
        <v>337</v>
      </c>
      <c r="AT535" s="136" t="s">
        <v>207</v>
      </c>
      <c r="AU535" s="136" t="s">
        <v>83</v>
      </c>
      <c r="AY535" s="16" t="s">
        <v>159</v>
      </c>
      <c r="BE535" s="137">
        <f>IF(N535="základní",J535,0)</f>
        <v>0</v>
      </c>
      <c r="BF535" s="137">
        <f>IF(N535="snížená",J535,0)</f>
        <v>0</v>
      </c>
      <c r="BG535" s="137">
        <f>IF(N535="zákl. přenesená",J535,0)</f>
        <v>0</v>
      </c>
      <c r="BH535" s="137">
        <f>IF(N535="sníž. přenesená",J535,0)</f>
        <v>0</v>
      </c>
      <c r="BI535" s="137">
        <f>IF(N535="nulová",J535,0)</f>
        <v>0</v>
      </c>
      <c r="BJ535" s="16" t="s">
        <v>83</v>
      </c>
      <c r="BK535" s="137">
        <f>ROUND(I535*H535,2)</f>
        <v>0</v>
      </c>
      <c r="BL535" s="16" t="s">
        <v>173</v>
      </c>
      <c r="BM535" s="136" t="s">
        <v>943</v>
      </c>
    </row>
    <row r="536" spans="2:65" s="1" customFormat="1" ht="16.5" customHeight="1">
      <c r="B536" s="124"/>
      <c r="C536" s="125" t="s">
        <v>944</v>
      </c>
      <c r="D536" s="125" t="s">
        <v>163</v>
      </c>
      <c r="E536" s="126" t="s">
        <v>945</v>
      </c>
      <c r="F536" s="127" t="s">
        <v>946</v>
      </c>
      <c r="G536" s="128" t="s">
        <v>203</v>
      </c>
      <c r="H536" s="129">
        <v>4.968</v>
      </c>
      <c r="I536" s="130">
        <v>0</v>
      </c>
      <c r="J536" s="130">
        <f>ROUND(I536*H536,2)</f>
        <v>0</v>
      </c>
      <c r="K536" s="131"/>
      <c r="L536" s="28"/>
      <c r="M536" s="132" t="s">
        <v>1</v>
      </c>
      <c r="N536" s="133" t="s">
        <v>39</v>
      </c>
      <c r="O536" s="134">
        <v>4.4999999999999998E-2</v>
      </c>
      <c r="P536" s="134">
        <f>O536*H536</f>
        <v>0.22355999999999998</v>
      </c>
      <c r="Q536" s="134">
        <v>2.9999999999999997E-4</v>
      </c>
      <c r="R536" s="134">
        <f>Q536*H536</f>
        <v>1.4903999999999998E-3</v>
      </c>
      <c r="S536" s="134">
        <v>0</v>
      </c>
      <c r="T536" s="135">
        <f>S536*H536</f>
        <v>0</v>
      </c>
      <c r="AR536" s="136" t="s">
        <v>173</v>
      </c>
      <c r="AT536" s="136" t="s">
        <v>163</v>
      </c>
      <c r="AU536" s="136" t="s">
        <v>83</v>
      </c>
      <c r="AY536" s="16" t="s">
        <v>159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6" t="s">
        <v>83</v>
      </c>
      <c r="BK536" s="137">
        <f>ROUND(I536*H536,2)</f>
        <v>0</v>
      </c>
      <c r="BL536" s="16" t="s">
        <v>173</v>
      </c>
      <c r="BM536" s="136" t="s">
        <v>947</v>
      </c>
    </row>
    <row r="537" spans="2:65" s="12" customFormat="1">
      <c r="B537" s="138"/>
      <c r="D537" s="139" t="s">
        <v>170</v>
      </c>
      <c r="E537" s="140" t="s">
        <v>1</v>
      </c>
      <c r="F537" s="141" t="s">
        <v>948</v>
      </c>
      <c r="H537" s="142">
        <v>4.968</v>
      </c>
      <c r="L537" s="138"/>
      <c r="M537" s="143"/>
      <c r="T537" s="144"/>
      <c r="AT537" s="140" t="s">
        <v>170</v>
      </c>
      <c r="AU537" s="140" t="s">
        <v>83</v>
      </c>
      <c r="AV537" s="12" t="s">
        <v>83</v>
      </c>
      <c r="AW537" s="12" t="s">
        <v>29</v>
      </c>
      <c r="AX537" s="12" t="s">
        <v>73</v>
      </c>
      <c r="AY537" s="140" t="s">
        <v>159</v>
      </c>
    </row>
    <row r="538" spans="2:65" s="13" customFormat="1">
      <c r="B538" s="145"/>
      <c r="D538" s="139" t="s">
        <v>170</v>
      </c>
      <c r="E538" s="146" t="s">
        <v>1</v>
      </c>
      <c r="F538" s="147" t="s">
        <v>172</v>
      </c>
      <c r="H538" s="148">
        <v>4.968</v>
      </c>
      <c r="L538" s="145"/>
      <c r="M538" s="149"/>
      <c r="T538" s="150"/>
      <c r="AT538" s="146" t="s">
        <v>170</v>
      </c>
      <c r="AU538" s="146" t="s">
        <v>83</v>
      </c>
      <c r="AV538" s="13" t="s">
        <v>167</v>
      </c>
      <c r="AW538" s="13" t="s">
        <v>29</v>
      </c>
      <c r="AX538" s="13" t="s">
        <v>78</v>
      </c>
      <c r="AY538" s="146" t="s">
        <v>159</v>
      </c>
    </row>
    <row r="539" spans="2:65" s="1" customFormat="1" ht="24.2" customHeight="1">
      <c r="B539" s="124"/>
      <c r="C539" s="125" t="s">
        <v>949</v>
      </c>
      <c r="D539" s="125" t="s">
        <v>163</v>
      </c>
      <c r="E539" s="126" t="s">
        <v>950</v>
      </c>
      <c r="F539" s="127" t="s">
        <v>951</v>
      </c>
      <c r="G539" s="128" t="s">
        <v>195</v>
      </c>
      <c r="H539" s="129">
        <v>0.35</v>
      </c>
      <c r="I539" s="130">
        <v>0</v>
      </c>
      <c r="J539" s="130">
        <f>ROUND(I539*H539,2)</f>
        <v>0</v>
      </c>
      <c r="K539" s="131"/>
      <c r="L539" s="28"/>
      <c r="M539" s="132" t="s">
        <v>1</v>
      </c>
      <c r="N539" s="133" t="s">
        <v>39</v>
      </c>
      <c r="O539" s="134">
        <v>2.077</v>
      </c>
      <c r="P539" s="134">
        <f>O539*H539</f>
        <v>0.72694999999999999</v>
      </c>
      <c r="Q539" s="134">
        <v>0</v>
      </c>
      <c r="R539" s="134">
        <f>Q539*H539</f>
        <v>0</v>
      </c>
      <c r="S539" s="134">
        <v>0</v>
      </c>
      <c r="T539" s="135">
        <f>S539*H539</f>
        <v>0</v>
      </c>
      <c r="AR539" s="136" t="s">
        <v>173</v>
      </c>
      <c r="AT539" s="136" t="s">
        <v>163</v>
      </c>
      <c r="AU539" s="136" t="s">
        <v>83</v>
      </c>
      <c r="AY539" s="16" t="s">
        <v>159</v>
      </c>
      <c r="BE539" s="137">
        <f>IF(N539="základní",J539,0)</f>
        <v>0</v>
      </c>
      <c r="BF539" s="137">
        <f>IF(N539="snížená",J539,0)</f>
        <v>0</v>
      </c>
      <c r="BG539" s="137">
        <f>IF(N539="zákl. přenesená",J539,0)</f>
        <v>0</v>
      </c>
      <c r="BH539" s="137">
        <f>IF(N539="sníž. přenesená",J539,0)</f>
        <v>0</v>
      </c>
      <c r="BI539" s="137">
        <f>IF(N539="nulová",J539,0)</f>
        <v>0</v>
      </c>
      <c r="BJ539" s="16" t="s">
        <v>83</v>
      </c>
      <c r="BK539" s="137">
        <f>ROUND(I539*H539,2)</f>
        <v>0</v>
      </c>
      <c r="BL539" s="16" t="s">
        <v>173</v>
      </c>
      <c r="BM539" s="136" t="s">
        <v>952</v>
      </c>
    </row>
    <row r="540" spans="2:65" s="11" customFormat="1" ht="22.9" customHeight="1">
      <c r="B540" s="113"/>
      <c r="D540" s="114" t="s">
        <v>72</v>
      </c>
      <c r="E540" s="122" t="s">
        <v>953</v>
      </c>
      <c r="F540" s="122" t="s">
        <v>954</v>
      </c>
      <c r="J540" s="123">
        <f>BK540</f>
        <v>0</v>
      </c>
      <c r="L540" s="113"/>
      <c r="M540" s="117"/>
      <c r="P540" s="118">
        <f>SUM(P541:P553)</f>
        <v>2.2990439999999999</v>
      </c>
      <c r="R540" s="118">
        <f>SUM(R541:R553)</f>
        <v>3.0530479999999995E-2</v>
      </c>
      <c r="T540" s="119">
        <f>SUM(T541:T553)</f>
        <v>0</v>
      </c>
      <c r="AR540" s="114" t="s">
        <v>83</v>
      </c>
      <c r="AT540" s="120" t="s">
        <v>72</v>
      </c>
      <c r="AU540" s="120" t="s">
        <v>78</v>
      </c>
      <c r="AY540" s="114" t="s">
        <v>159</v>
      </c>
      <c r="BK540" s="121">
        <f>SUM(BK541:BK553)</f>
        <v>0</v>
      </c>
    </row>
    <row r="541" spans="2:65" s="1" customFormat="1" ht="24.2" customHeight="1">
      <c r="B541" s="124"/>
      <c r="C541" s="125" t="s">
        <v>955</v>
      </c>
      <c r="D541" s="125" t="s">
        <v>163</v>
      </c>
      <c r="E541" s="126" t="s">
        <v>956</v>
      </c>
      <c r="F541" s="127" t="s">
        <v>957</v>
      </c>
      <c r="G541" s="128" t="s">
        <v>203</v>
      </c>
      <c r="H541" s="129">
        <v>2.7639999999999998</v>
      </c>
      <c r="I541" s="130">
        <v>0</v>
      </c>
      <c r="J541" s="130">
        <f>ROUND(I541*H541,2)</f>
        <v>0</v>
      </c>
      <c r="K541" s="131"/>
      <c r="L541" s="28"/>
      <c r="M541" s="132" t="s">
        <v>1</v>
      </c>
      <c r="N541" s="133" t="s">
        <v>39</v>
      </c>
      <c r="O541" s="134">
        <v>3.5000000000000003E-2</v>
      </c>
      <c r="P541" s="134">
        <f>O541*H541</f>
        <v>9.6740000000000007E-2</v>
      </c>
      <c r="Q541" s="134">
        <v>0</v>
      </c>
      <c r="R541" s="134">
        <f>Q541*H541</f>
        <v>0</v>
      </c>
      <c r="S541" s="134">
        <v>0</v>
      </c>
      <c r="T541" s="135">
        <f>S541*H541</f>
        <v>0</v>
      </c>
      <c r="AR541" s="136" t="s">
        <v>173</v>
      </c>
      <c r="AT541" s="136" t="s">
        <v>163</v>
      </c>
      <c r="AU541" s="136" t="s">
        <v>83</v>
      </c>
      <c r="AY541" s="16" t="s">
        <v>159</v>
      </c>
      <c r="BE541" s="137">
        <f>IF(N541="základní",J541,0)</f>
        <v>0</v>
      </c>
      <c r="BF541" s="137">
        <f>IF(N541="snížená",J541,0)</f>
        <v>0</v>
      </c>
      <c r="BG541" s="137">
        <f>IF(N541="zákl. přenesená",J541,0)</f>
        <v>0</v>
      </c>
      <c r="BH541" s="137">
        <f>IF(N541="sníž. přenesená",J541,0)</f>
        <v>0</v>
      </c>
      <c r="BI541" s="137">
        <f>IF(N541="nulová",J541,0)</f>
        <v>0</v>
      </c>
      <c r="BJ541" s="16" t="s">
        <v>83</v>
      </c>
      <c r="BK541" s="137">
        <f>ROUND(I541*H541,2)</f>
        <v>0</v>
      </c>
      <c r="BL541" s="16" t="s">
        <v>173</v>
      </c>
      <c r="BM541" s="136" t="s">
        <v>958</v>
      </c>
    </row>
    <row r="542" spans="2:65" s="12" customFormat="1">
      <c r="B542" s="138"/>
      <c r="D542" s="139" t="s">
        <v>170</v>
      </c>
      <c r="E542" s="140" t="s">
        <v>1</v>
      </c>
      <c r="F542" s="141" t="s">
        <v>959</v>
      </c>
      <c r="H542" s="142">
        <v>2.7639999999999998</v>
      </c>
      <c r="L542" s="138"/>
      <c r="M542" s="143"/>
      <c r="T542" s="144"/>
      <c r="AT542" s="140" t="s">
        <v>170</v>
      </c>
      <c r="AU542" s="140" t="s">
        <v>83</v>
      </c>
      <c r="AV542" s="12" t="s">
        <v>83</v>
      </c>
      <c r="AW542" s="12" t="s">
        <v>29</v>
      </c>
      <c r="AX542" s="12" t="s">
        <v>78</v>
      </c>
      <c r="AY542" s="140" t="s">
        <v>159</v>
      </c>
    </row>
    <row r="543" spans="2:65" s="1" customFormat="1" ht="24.2" customHeight="1">
      <c r="B543" s="124"/>
      <c r="C543" s="125" t="s">
        <v>960</v>
      </c>
      <c r="D543" s="125" t="s">
        <v>163</v>
      </c>
      <c r="E543" s="126" t="s">
        <v>961</v>
      </c>
      <c r="F543" s="127" t="s">
        <v>962</v>
      </c>
      <c r="G543" s="128" t="s">
        <v>203</v>
      </c>
      <c r="H543" s="129">
        <v>2.7639999999999998</v>
      </c>
      <c r="I543" s="130">
        <v>0</v>
      </c>
      <c r="J543" s="130">
        <f>ROUND(I543*H543,2)</f>
        <v>0</v>
      </c>
      <c r="K543" s="131"/>
      <c r="L543" s="28"/>
      <c r="M543" s="132" t="s">
        <v>1</v>
      </c>
      <c r="N543" s="133" t="s">
        <v>39</v>
      </c>
      <c r="O543" s="134">
        <v>5.8000000000000003E-2</v>
      </c>
      <c r="P543" s="134">
        <f>O543*H543</f>
        <v>0.16031199999999998</v>
      </c>
      <c r="Q543" s="134">
        <v>3.0000000000000001E-5</v>
      </c>
      <c r="R543" s="134">
        <f>Q543*H543</f>
        <v>8.2919999999999999E-5</v>
      </c>
      <c r="S543" s="134">
        <v>0</v>
      </c>
      <c r="T543" s="135">
        <f>S543*H543</f>
        <v>0</v>
      </c>
      <c r="AR543" s="136" t="s">
        <v>173</v>
      </c>
      <c r="AT543" s="136" t="s">
        <v>163</v>
      </c>
      <c r="AU543" s="136" t="s">
        <v>83</v>
      </c>
      <c r="AY543" s="16" t="s">
        <v>159</v>
      </c>
      <c r="BE543" s="137">
        <f>IF(N543="základní",J543,0)</f>
        <v>0</v>
      </c>
      <c r="BF543" s="137">
        <f>IF(N543="snížená",J543,0)</f>
        <v>0</v>
      </c>
      <c r="BG543" s="137">
        <f>IF(N543="zákl. přenesená",J543,0)</f>
        <v>0</v>
      </c>
      <c r="BH543" s="137">
        <f>IF(N543="sníž. přenesená",J543,0)</f>
        <v>0</v>
      </c>
      <c r="BI543" s="137">
        <f>IF(N543="nulová",J543,0)</f>
        <v>0</v>
      </c>
      <c r="BJ543" s="16" t="s">
        <v>83</v>
      </c>
      <c r="BK543" s="137">
        <f>ROUND(I543*H543,2)</f>
        <v>0</v>
      </c>
      <c r="BL543" s="16" t="s">
        <v>173</v>
      </c>
      <c r="BM543" s="136" t="s">
        <v>963</v>
      </c>
    </row>
    <row r="544" spans="2:65" s="1" customFormat="1" ht="33" customHeight="1">
      <c r="B544" s="124"/>
      <c r="C544" s="125" t="s">
        <v>964</v>
      </c>
      <c r="D544" s="125" t="s">
        <v>163</v>
      </c>
      <c r="E544" s="126" t="s">
        <v>965</v>
      </c>
      <c r="F544" s="127" t="s">
        <v>966</v>
      </c>
      <c r="G544" s="128" t="s">
        <v>203</v>
      </c>
      <c r="H544" s="129">
        <v>2.7639999999999998</v>
      </c>
      <c r="I544" s="130">
        <v>0</v>
      </c>
      <c r="J544" s="130">
        <f>ROUND(I544*H544,2)</f>
        <v>0</v>
      </c>
      <c r="K544" s="131"/>
      <c r="L544" s="28"/>
      <c r="M544" s="132" t="s">
        <v>1</v>
      </c>
      <c r="N544" s="133" t="s">
        <v>39</v>
      </c>
      <c r="O544" s="134">
        <v>0.245</v>
      </c>
      <c r="P544" s="134">
        <f>O544*H544</f>
        <v>0.67717999999999989</v>
      </c>
      <c r="Q544" s="134">
        <v>7.5799999999999999E-3</v>
      </c>
      <c r="R544" s="134">
        <f>Q544*H544</f>
        <v>2.0951119999999997E-2</v>
      </c>
      <c r="S544" s="134">
        <v>0</v>
      </c>
      <c r="T544" s="135">
        <f>S544*H544</f>
        <v>0</v>
      </c>
      <c r="AR544" s="136" t="s">
        <v>173</v>
      </c>
      <c r="AT544" s="136" t="s">
        <v>163</v>
      </c>
      <c r="AU544" s="136" t="s">
        <v>83</v>
      </c>
      <c r="AY544" s="16" t="s">
        <v>159</v>
      </c>
      <c r="BE544" s="137">
        <f>IF(N544="základní",J544,0)</f>
        <v>0</v>
      </c>
      <c r="BF544" s="137">
        <f>IF(N544="snížená",J544,0)</f>
        <v>0</v>
      </c>
      <c r="BG544" s="137">
        <f>IF(N544="zákl. přenesená",J544,0)</f>
        <v>0</v>
      </c>
      <c r="BH544" s="137">
        <f>IF(N544="sníž. přenesená",J544,0)</f>
        <v>0</v>
      </c>
      <c r="BI544" s="137">
        <f>IF(N544="nulová",J544,0)</f>
        <v>0</v>
      </c>
      <c r="BJ544" s="16" t="s">
        <v>83</v>
      </c>
      <c r="BK544" s="137">
        <f>ROUND(I544*H544,2)</f>
        <v>0</v>
      </c>
      <c r="BL544" s="16" t="s">
        <v>173</v>
      </c>
      <c r="BM544" s="136" t="s">
        <v>967</v>
      </c>
    </row>
    <row r="545" spans="2:65" s="1" customFormat="1" ht="16.5" customHeight="1">
      <c r="B545" s="124"/>
      <c r="C545" s="125" t="s">
        <v>968</v>
      </c>
      <c r="D545" s="125" t="s">
        <v>163</v>
      </c>
      <c r="E545" s="126" t="s">
        <v>969</v>
      </c>
      <c r="F545" s="127" t="s">
        <v>970</v>
      </c>
      <c r="G545" s="128" t="s">
        <v>203</v>
      </c>
      <c r="H545" s="129">
        <v>2.7639999999999998</v>
      </c>
      <c r="I545" s="130">
        <v>0</v>
      </c>
      <c r="J545" s="130">
        <f>ROUND(I545*H545,2)</f>
        <v>0</v>
      </c>
      <c r="K545" s="131"/>
      <c r="L545" s="28"/>
      <c r="M545" s="132" t="s">
        <v>1</v>
      </c>
      <c r="N545" s="133" t="s">
        <v>39</v>
      </c>
      <c r="O545" s="134">
        <v>0.23300000000000001</v>
      </c>
      <c r="P545" s="134">
        <f>O545*H545</f>
        <v>0.64401200000000003</v>
      </c>
      <c r="Q545" s="134">
        <v>2.9999999999999997E-4</v>
      </c>
      <c r="R545" s="134">
        <f>Q545*H545</f>
        <v>8.2919999999999988E-4</v>
      </c>
      <c r="S545" s="134">
        <v>0</v>
      </c>
      <c r="T545" s="135">
        <f>S545*H545</f>
        <v>0</v>
      </c>
      <c r="AR545" s="136" t="s">
        <v>173</v>
      </c>
      <c r="AT545" s="136" t="s">
        <v>163</v>
      </c>
      <c r="AU545" s="136" t="s">
        <v>83</v>
      </c>
      <c r="AY545" s="16" t="s">
        <v>159</v>
      </c>
      <c r="BE545" s="137">
        <f>IF(N545="základní",J545,0)</f>
        <v>0</v>
      </c>
      <c r="BF545" s="137">
        <f>IF(N545="snížená",J545,0)</f>
        <v>0</v>
      </c>
      <c r="BG545" s="137">
        <f>IF(N545="zákl. přenesená",J545,0)</f>
        <v>0</v>
      </c>
      <c r="BH545" s="137">
        <f>IF(N545="sníž. přenesená",J545,0)</f>
        <v>0</v>
      </c>
      <c r="BI545" s="137">
        <f>IF(N545="nulová",J545,0)</f>
        <v>0</v>
      </c>
      <c r="BJ545" s="16" t="s">
        <v>83</v>
      </c>
      <c r="BK545" s="137">
        <f>ROUND(I545*H545,2)</f>
        <v>0</v>
      </c>
      <c r="BL545" s="16" t="s">
        <v>173</v>
      </c>
      <c r="BM545" s="136" t="s">
        <v>971</v>
      </c>
    </row>
    <row r="546" spans="2:65" s="12" customFormat="1">
      <c r="B546" s="138"/>
      <c r="D546" s="139" t="s">
        <v>170</v>
      </c>
      <c r="E546" s="140" t="s">
        <v>1</v>
      </c>
      <c r="F546" s="141" t="s">
        <v>972</v>
      </c>
      <c r="H546" s="142">
        <v>2.7639999999999998</v>
      </c>
      <c r="L546" s="138"/>
      <c r="M546" s="143"/>
      <c r="T546" s="144"/>
      <c r="AT546" s="140" t="s">
        <v>170</v>
      </c>
      <c r="AU546" s="140" t="s">
        <v>83</v>
      </c>
      <c r="AV546" s="12" t="s">
        <v>83</v>
      </c>
      <c r="AW546" s="12" t="s">
        <v>29</v>
      </c>
      <c r="AX546" s="12" t="s">
        <v>78</v>
      </c>
      <c r="AY546" s="140" t="s">
        <v>159</v>
      </c>
    </row>
    <row r="547" spans="2:65" s="1" customFormat="1" ht="37.9" customHeight="1">
      <c r="B547" s="124"/>
      <c r="C547" s="151" t="s">
        <v>973</v>
      </c>
      <c r="D547" s="151" t="s">
        <v>207</v>
      </c>
      <c r="E547" s="152" t="s">
        <v>974</v>
      </c>
      <c r="F547" s="153" t="s">
        <v>975</v>
      </c>
      <c r="G547" s="154" t="s">
        <v>203</v>
      </c>
      <c r="H547" s="155">
        <v>3.04</v>
      </c>
      <c r="I547" s="156">
        <v>0</v>
      </c>
      <c r="J547" s="156">
        <f>ROUND(I547*H547,2)</f>
        <v>0</v>
      </c>
      <c r="K547" s="157"/>
      <c r="L547" s="158"/>
      <c r="M547" s="159" t="s">
        <v>1</v>
      </c>
      <c r="N547" s="160" t="s">
        <v>39</v>
      </c>
      <c r="O547" s="134">
        <v>0</v>
      </c>
      <c r="P547" s="134">
        <f>O547*H547</f>
        <v>0</v>
      </c>
      <c r="Q547" s="134">
        <v>2.3999999999999998E-3</v>
      </c>
      <c r="R547" s="134">
        <f>Q547*H547</f>
        <v>7.2959999999999995E-3</v>
      </c>
      <c r="S547" s="134">
        <v>0</v>
      </c>
      <c r="T547" s="135">
        <f>S547*H547</f>
        <v>0</v>
      </c>
      <c r="AR547" s="136" t="s">
        <v>337</v>
      </c>
      <c r="AT547" s="136" t="s">
        <v>207</v>
      </c>
      <c r="AU547" s="136" t="s">
        <v>83</v>
      </c>
      <c r="AY547" s="16" t="s">
        <v>159</v>
      </c>
      <c r="BE547" s="137">
        <f>IF(N547="základní",J547,0)</f>
        <v>0</v>
      </c>
      <c r="BF547" s="137">
        <f>IF(N547="snížená",J547,0)</f>
        <v>0</v>
      </c>
      <c r="BG547" s="137">
        <f>IF(N547="zákl. přenesená",J547,0)</f>
        <v>0</v>
      </c>
      <c r="BH547" s="137">
        <f>IF(N547="sníž. přenesená",J547,0)</f>
        <v>0</v>
      </c>
      <c r="BI547" s="137">
        <f>IF(N547="nulová",J547,0)</f>
        <v>0</v>
      </c>
      <c r="BJ547" s="16" t="s">
        <v>83</v>
      </c>
      <c r="BK547" s="137">
        <f>ROUND(I547*H547,2)</f>
        <v>0</v>
      </c>
      <c r="BL547" s="16" t="s">
        <v>173</v>
      </c>
      <c r="BM547" s="136" t="s">
        <v>976</v>
      </c>
    </row>
    <row r="548" spans="2:65" s="12" customFormat="1">
      <c r="B548" s="138"/>
      <c r="D548" s="139" t="s">
        <v>170</v>
      </c>
      <c r="E548" s="140" t="s">
        <v>1</v>
      </c>
      <c r="F548" s="141" t="s">
        <v>977</v>
      </c>
      <c r="H548" s="142">
        <v>3.04</v>
      </c>
      <c r="L548" s="138"/>
      <c r="M548" s="143"/>
      <c r="T548" s="144"/>
      <c r="AT548" s="140" t="s">
        <v>170</v>
      </c>
      <c r="AU548" s="140" t="s">
        <v>83</v>
      </c>
      <c r="AV548" s="12" t="s">
        <v>83</v>
      </c>
      <c r="AW548" s="12" t="s">
        <v>29</v>
      </c>
      <c r="AX548" s="12" t="s">
        <v>78</v>
      </c>
      <c r="AY548" s="140" t="s">
        <v>159</v>
      </c>
    </row>
    <row r="549" spans="2:65" s="1" customFormat="1" ht="16.5" customHeight="1">
      <c r="B549" s="124"/>
      <c r="C549" s="125" t="s">
        <v>978</v>
      </c>
      <c r="D549" s="125" t="s">
        <v>163</v>
      </c>
      <c r="E549" s="126" t="s">
        <v>979</v>
      </c>
      <c r="F549" s="127" t="s">
        <v>980</v>
      </c>
      <c r="G549" s="128" t="s">
        <v>271</v>
      </c>
      <c r="H549" s="129">
        <v>5.85</v>
      </c>
      <c r="I549" s="130">
        <v>0</v>
      </c>
      <c r="J549" s="130">
        <f>ROUND(I549*H549,2)</f>
        <v>0</v>
      </c>
      <c r="K549" s="131"/>
      <c r="L549" s="28"/>
      <c r="M549" s="132" t="s">
        <v>1</v>
      </c>
      <c r="N549" s="133" t="s">
        <v>39</v>
      </c>
      <c r="O549" s="134">
        <v>0.115</v>
      </c>
      <c r="P549" s="134">
        <f>O549*H549</f>
        <v>0.67274999999999996</v>
      </c>
      <c r="Q549" s="134">
        <v>1.0000000000000001E-5</v>
      </c>
      <c r="R549" s="134">
        <f>Q549*H549</f>
        <v>5.8499999999999999E-5</v>
      </c>
      <c r="S549" s="134">
        <v>0</v>
      </c>
      <c r="T549" s="135">
        <f>S549*H549</f>
        <v>0</v>
      </c>
      <c r="AR549" s="136" t="s">
        <v>173</v>
      </c>
      <c r="AT549" s="136" t="s">
        <v>163</v>
      </c>
      <c r="AU549" s="136" t="s">
        <v>83</v>
      </c>
      <c r="AY549" s="16" t="s">
        <v>159</v>
      </c>
      <c r="BE549" s="137">
        <f>IF(N549="základní",J549,0)</f>
        <v>0</v>
      </c>
      <c r="BF549" s="137">
        <f>IF(N549="snížená",J549,0)</f>
        <v>0</v>
      </c>
      <c r="BG549" s="137">
        <f>IF(N549="zákl. přenesená",J549,0)</f>
        <v>0</v>
      </c>
      <c r="BH549" s="137">
        <f>IF(N549="sníž. přenesená",J549,0)</f>
        <v>0</v>
      </c>
      <c r="BI549" s="137">
        <f>IF(N549="nulová",J549,0)</f>
        <v>0</v>
      </c>
      <c r="BJ549" s="16" t="s">
        <v>83</v>
      </c>
      <c r="BK549" s="137">
        <f>ROUND(I549*H549,2)</f>
        <v>0</v>
      </c>
      <c r="BL549" s="16" t="s">
        <v>173</v>
      </c>
      <c r="BM549" s="136" t="s">
        <v>981</v>
      </c>
    </row>
    <row r="550" spans="2:65" s="12" customFormat="1">
      <c r="B550" s="138"/>
      <c r="D550" s="139" t="s">
        <v>170</v>
      </c>
      <c r="E550" s="140" t="s">
        <v>1</v>
      </c>
      <c r="F550" s="141" t="s">
        <v>982</v>
      </c>
      <c r="H550" s="142">
        <v>5.85</v>
      </c>
      <c r="L550" s="138"/>
      <c r="M550" s="143"/>
      <c r="T550" s="144"/>
      <c r="AT550" s="140" t="s">
        <v>170</v>
      </c>
      <c r="AU550" s="140" t="s">
        <v>83</v>
      </c>
      <c r="AV550" s="12" t="s">
        <v>83</v>
      </c>
      <c r="AW550" s="12" t="s">
        <v>29</v>
      </c>
      <c r="AX550" s="12" t="s">
        <v>78</v>
      </c>
      <c r="AY550" s="140" t="s">
        <v>159</v>
      </c>
    </row>
    <row r="551" spans="2:65" s="1" customFormat="1" ht="16.5" customHeight="1">
      <c r="B551" s="124"/>
      <c r="C551" s="151" t="s">
        <v>983</v>
      </c>
      <c r="D551" s="151" t="s">
        <v>207</v>
      </c>
      <c r="E551" s="152" t="s">
        <v>984</v>
      </c>
      <c r="F551" s="153" t="s">
        <v>985</v>
      </c>
      <c r="G551" s="154" t="s">
        <v>271</v>
      </c>
      <c r="H551" s="155">
        <v>5.9669999999999996</v>
      </c>
      <c r="I551" s="156">
        <v>0</v>
      </c>
      <c r="J551" s="156">
        <f>ROUND(I551*H551,2)</f>
        <v>0</v>
      </c>
      <c r="K551" s="157"/>
      <c r="L551" s="158"/>
      <c r="M551" s="159" t="s">
        <v>1</v>
      </c>
      <c r="N551" s="160" t="s">
        <v>39</v>
      </c>
      <c r="O551" s="134">
        <v>0</v>
      </c>
      <c r="P551" s="134">
        <f>O551*H551</f>
        <v>0</v>
      </c>
      <c r="Q551" s="134">
        <v>2.2000000000000001E-4</v>
      </c>
      <c r="R551" s="134">
        <f>Q551*H551</f>
        <v>1.31274E-3</v>
      </c>
      <c r="S551" s="134">
        <v>0</v>
      </c>
      <c r="T551" s="135">
        <f>S551*H551</f>
        <v>0</v>
      </c>
      <c r="AR551" s="136" t="s">
        <v>337</v>
      </c>
      <c r="AT551" s="136" t="s">
        <v>207</v>
      </c>
      <c r="AU551" s="136" t="s">
        <v>83</v>
      </c>
      <c r="AY551" s="16" t="s">
        <v>159</v>
      </c>
      <c r="BE551" s="137">
        <f>IF(N551="základní",J551,0)</f>
        <v>0</v>
      </c>
      <c r="BF551" s="137">
        <f>IF(N551="snížená",J551,0)</f>
        <v>0</v>
      </c>
      <c r="BG551" s="137">
        <f>IF(N551="zákl. přenesená",J551,0)</f>
        <v>0</v>
      </c>
      <c r="BH551" s="137">
        <f>IF(N551="sníž. přenesená",J551,0)</f>
        <v>0</v>
      </c>
      <c r="BI551" s="137">
        <f>IF(N551="nulová",J551,0)</f>
        <v>0</v>
      </c>
      <c r="BJ551" s="16" t="s">
        <v>83</v>
      </c>
      <c r="BK551" s="137">
        <f>ROUND(I551*H551,2)</f>
        <v>0</v>
      </c>
      <c r="BL551" s="16" t="s">
        <v>173</v>
      </c>
      <c r="BM551" s="136" t="s">
        <v>986</v>
      </c>
    </row>
    <row r="552" spans="2:65" s="12" customFormat="1">
      <c r="B552" s="138"/>
      <c r="D552" s="139" t="s">
        <v>170</v>
      </c>
      <c r="E552" s="140" t="s">
        <v>1</v>
      </c>
      <c r="F552" s="141" t="s">
        <v>987</v>
      </c>
      <c r="H552" s="142">
        <v>5.9669999999999996</v>
      </c>
      <c r="L552" s="138"/>
      <c r="M552" s="143"/>
      <c r="T552" s="144"/>
      <c r="AT552" s="140" t="s">
        <v>170</v>
      </c>
      <c r="AU552" s="140" t="s">
        <v>83</v>
      </c>
      <c r="AV552" s="12" t="s">
        <v>83</v>
      </c>
      <c r="AW552" s="12" t="s">
        <v>29</v>
      </c>
      <c r="AX552" s="12" t="s">
        <v>78</v>
      </c>
      <c r="AY552" s="140" t="s">
        <v>159</v>
      </c>
    </row>
    <row r="553" spans="2:65" s="1" customFormat="1" ht="24.2" customHeight="1">
      <c r="B553" s="124"/>
      <c r="C553" s="125" t="s">
        <v>988</v>
      </c>
      <c r="D553" s="125" t="s">
        <v>163</v>
      </c>
      <c r="E553" s="126" t="s">
        <v>989</v>
      </c>
      <c r="F553" s="127" t="s">
        <v>990</v>
      </c>
      <c r="G553" s="128" t="s">
        <v>195</v>
      </c>
      <c r="H553" s="129">
        <v>3.1E-2</v>
      </c>
      <c r="I553" s="130">
        <v>0</v>
      </c>
      <c r="J553" s="130">
        <f>ROUND(I553*H553,2)</f>
        <v>0</v>
      </c>
      <c r="K553" s="131"/>
      <c r="L553" s="28"/>
      <c r="M553" s="132" t="s">
        <v>1</v>
      </c>
      <c r="N553" s="133" t="s">
        <v>39</v>
      </c>
      <c r="O553" s="134">
        <v>1.55</v>
      </c>
      <c r="P553" s="134">
        <f>O553*H553</f>
        <v>4.8050000000000002E-2</v>
      </c>
      <c r="Q553" s="134">
        <v>0</v>
      </c>
      <c r="R553" s="134">
        <f>Q553*H553</f>
        <v>0</v>
      </c>
      <c r="S553" s="134">
        <v>0</v>
      </c>
      <c r="T553" s="135">
        <f>S553*H553</f>
        <v>0</v>
      </c>
      <c r="AR553" s="136" t="s">
        <v>173</v>
      </c>
      <c r="AT553" s="136" t="s">
        <v>163</v>
      </c>
      <c r="AU553" s="136" t="s">
        <v>83</v>
      </c>
      <c r="AY553" s="16" t="s">
        <v>159</v>
      </c>
      <c r="BE553" s="137">
        <f>IF(N553="základní",J553,0)</f>
        <v>0</v>
      </c>
      <c r="BF553" s="137">
        <f>IF(N553="snížená",J553,0)</f>
        <v>0</v>
      </c>
      <c r="BG553" s="137">
        <f>IF(N553="zákl. přenesená",J553,0)</f>
        <v>0</v>
      </c>
      <c r="BH553" s="137">
        <f>IF(N553="sníž. přenesená",J553,0)</f>
        <v>0</v>
      </c>
      <c r="BI553" s="137">
        <f>IF(N553="nulová",J553,0)</f>
        <v>0</v>
      </c>
      <c r="BJ553" s="16" t="s">
        <v>83</v>
      </c>
      <c r="BK553" s="137">
        <f>ROUND(I553*H553,2)</f>
        <v>0</v>
      </c>
      <c r="BL553" s="16" t="s">
        <v>173</v>
      </c>
      <c r="BM553" s="136" t="s">
        <v>991</v>
      </c>
    </row>
    <row r="554" spans="2:65" s="11" customFormat="1" ht="22.9" customHeight="1">
      <c r="B554" s="113"/>
      <c r="D554" s="114" t="s">
        <v>72</v>
      </c>
      <c r="E554" s="122" t="s">
        <v>992</v>
      </c>
      <c r="F554" s="122" t="s">
        <v>993</v>
      </c>
      <c r="J554" s="123">
        <f>BK554</f>
        <v>0</v>
      </c>
      <c r="L554" s="113"/>
      <c r="M554" s="117"/>
      <c r="P554" s="118">
        <f>SUM(P555:P574)</f>
        <v>19.673819999999999</v>
      </c>
      <c r="R554" s="118">
        <f>SUM(R555:R574)</f>
        <v>0.42240900000000003</v>
      </c>
      <c r="T554" s="119">
        <f>SUM(T555:T574)</f>
        <v>0</v>
      </c>
      <c r="AR554" s="114" t="s">
        <v>83</v>
      </c>
      <c r="AT554" s="120" t="s">
        <v>72</v>
      </c>
      <c r="AU554" s="120" t="s">
        <v>78</v>
      </c>
      <c r="AY554" s="114" t="s">
        <v>159</v>
      </c>
      <c r="BK554" s="121">
        <f>SUM(BK555:BK574)</f>
        <v>0</v>
      </c>
    </row>
    <row r="555" spans="2:65" s="1" customFormat="1" ht="16.5" customHeight="1">
      <c r="B555" s="124"/>
      <c r="C555" s="125" t="s">
        <v>994</v>
      </c>
      <c r="D555" s="125" t="s">
        <v>163</v>
      </c>
      <c r="E555" s="126" t="s">
        <v>995</v>
      </c>
      <c r="F555" s="127" t="s">
        <v>996</v>
      </c>
      <c r="G555" s="128" t="s">
        <v>203</v>
      </c>
      <c r="H555" s="129">
        <v>14.28</v>
      </c>
      <c r="I555" s="130">
        <v>0</v>
      </c>
      <c r="J555" s="130">
        <f>ROUND(I555*H555,2)</f>
        <v>0</v>
      </c>
      <c r="K555" s="131"/>
      <c r="L555" s="28"/>
      <c r="M555" s="132" t="s">
        <v>1</v>
      </c>
      <c r="N555" s="133" t="s">
        <v>39</v>
      </c>
      <c r="O555" s="134">
        <v>4.3999999999999997E-2</v>
      </c>
      <c r="P555" s="134">
        <f>O555*H555</f>
        <v>0.62831999999999999</v>
      </c>
      <c r="Q555" s="134">
        <v>2.9999999999999997E-4</v>
      </c>
      <c r="R555" s="134">
        <f>Q555*H555</f>
        <v>4.2839999999999996E-3</v>
      </c>
      <c r="S555" s="134">
        <v>0</v>
      </c>
      <c r="T555" s="135">
        <f>S555*H555</f>
        <v>0</v>
      </c>
      <c r="AR555" s="136" t="s">
        <v>173</v>
      </c>
      <c r="AT555" s="136" t="s">
        <v>163</v>
      </c>
      <c r="AU555" s="136" t="s">
        <v>83</v>
      </c>
      <c r="AY555" s="16" t="s">
        <v>159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6" t="s">
        <v>83</v>
      </c>
      <c r="BK555" s="137">
        <f>ROUND(I555*H555,2)</f>
        <v>0</v>
      </c>
      <c r="BL555" s="16" t="s">
        <v>173</v>
      </c>
      <c r="BM555" s="136" t="s">
        <v>997</v>
      </c>
    </row>
    <row r="556" spans="2:65" s="12" customFormat="1">
      <c r="B556" s="138"/>
      <c r="D556" s="139" t="s">
        <v>170</v>
      </c>
      <c r="E556" s="140" t="s">
        <v>1</v>
      </c>
      <c r="F556" s="141" t="s">
        <v>998</v>
      </c>
      <c r="H556" s="142">
        <v>14.28</v>
      </c>
      <c r="L556" s="138"/>
      <c r="M556" s="143"/>
      <c r="T556" s="144"/>
      <c r="AT556" s="140" t="s">
        <v>170</v>
      </c>
      <c r="AU556" s="140" t="s">
        <v>83</v>
      </c>
      <c r="AV556" s="12" t="s">
        <v>83</v>
      </c>
      <c r="AW556" s="12" t="s">
        <v>29</v>
      </c>
      <c r="AX556" s="12" t="s">
        <v>78</v>
      </c>
      <c r="AY556" s="140" t="s">
        <v>159</v>
      </c>
    </row>
    <row r="557" spans="2:65" s="1" customFormat="1" ht="33" customHeight="1">
      <c r="B557" s="124"/>
      <c r="C557" s="125" t="s">
        <v>999</v>
      </c>
      <c r="D557" s="125" t="s">
        <v>163</v>
      </c>
      <c r="E557" s="126" t="s">
        <v>1000</v>
      </c>
      <c r="F557" s="127" t="s">
        <v>1001</v>
      </c>
      <c r="G557" s="128" t="s">
        <v>203</v>
      </c>
      <c r="H557" s="129">
        <v>13.2</v>
      </c>
      <c r="I557" s="130">
        <v>0</v>
      </c>
      <c r="J557" s="130">
        <f>ROUND(I557*H557,2)</f>
        <v>0</v>
      </c>
      <c r="K557" s="131"/>
      <c r="L557" s="28"/>
      <c r="M557" s="132" t="s">
        <v>1</v>
      </c>
      <c r="N557" s="133" t="s">
        <v>39</v>
      </c>
      <c r="O557" s="134">
        <v>1.1000000000000001</v>
      </c>
      <c r="P557" s="134">
        <f>O557*H557</f>
        <v>14.52</v>
      </c>
      <c r="Q557" s="134">
        <v>5.8700000000000002E-3</v>
      </c>
      <c r="R557" s="134">
        <f>Q557*H557</f>
        <v>7.7483999999999997E-2</v>
      </c>
      <c r="S557" s="134">
        <v>0</v>
      </c>
      <c r="T557" s="135">
        <f>S557*H557</f>
        <v>0</v>
      </c>
      <c r="AR557" s="136" t="s">
        <v>173</v>
      </c>
      <c r="AT557" s="136" t="s">
        <v>163</v>
      </c>
      <c r="AU557" s="136" t="s">
        <v>83</v>
      </c>
      <c r="AY557" s="16" t="s">
        <v>159</v>
      </c>
      <c r="BE557" s="137">
        <f>IF(N557="základní",J557,0)</f>
        <v>0</v>
      </c>
      <c r="BF557" s="137">
        <f>IF(N557="snížená",J557,0)</f>
        <v>0</v>
      </c>
      <c r="BG557" s="137">
        <f>IF(N557="zákl. přenesená",J557,0)</f>
        <v>0</v>
      </c>
      <c r="BH557" s="137">
        <f>IF(N557="sníž. přenesená",J557,0)</f>
        <v>0</v>
      </c>
      <c r="BI557" s="137">
        <f>IF(N557="nulová",J557,0)</f>
        <v>0</v>
      </c>
      <c r="BJ557" s="16" t="s">
        <v>83</v>
      </c>
      <c r="BK557" s="137">
        <f>ROUND(I557*H557,2)</f>
        <v>0</v>
      </c>
      <c r="BL557" s="16" t="s">
        <v>173</v>
      </c>
      <c r="BM557" s="136" t="s">
        <v>1002</v>
      </c>
    </row>
    <row r="558" spans="2:65" s="12" customFormat="1">
      <c r="B558" s="138"/>
      <c r="D558" s="139" t="s">
        <v>170</v>
      </c>
      <c r="E558" s="140" t="s">
        <v>1</v>
      </c>
      <c r="F558" s="141" t="s">
        <v>1003</v>
      </c>
      <c r="H558" s="142">
        <v>9.6</v>
      </c>
      <c r="L558" s="138"/>
      <c r="M558" s="143"/>
      <c r="T558" s="144"/>
      <c r="AT558" s="140" t="s">
        <v>170</v>
      </c>
      <c r="AU558" s="140" t="s">
        <v>83</v>
      </c>
      <c r="AV558" s="12" t="s">
        <v>83</v>
      </c>
      <c r="AW558" s="12" t="s">
        <v>29</v>
      </c>
      <c r="AX558" s="12" t="s">
        <v>73</v>
      </c>
      <c r="AY558" s="140" t="s">
        <v>159</v>
      </c>
    </row>
    <row r="559" spans="2:65" s="12" customFormat="1">
      <c r="B559" s="138"/>
      <c r="D559" s="139" t="s">
        <v>170</v>
      </c>
      <c r="E559" s="140" t="s">
        <v>1</v>
      </c>
      <c r="F559" s="141" t="s">
        <v>1004</v>
      </c>
      <c r="H559" s="142">
        <v>6.15</v>
      </c>
      <c r="L559" s="138"/>
      <c r="M559" s="143"/>
      <c r="T559" s="144"/>
      <c r="AT559" s="140" t="s">
        <v>170</v>
      </c>
      <c r="AU559" s="140" t="s">
        <v>83</v>
      </c>
      <c r="AV559" s="12" t="s">
        <v>83</v>
      </c>
      <c r="AW559" s="12" t="s">
        <v>29</v>
      </c>
      <c r="AX559" s="12" t="s">
        <v>73</v>
      </c>
      <c r="AY559" s="140" t="s">
        <v>159</v>
      </c>
    </row>
    <row r="560" spans="2:65" s="12" customFormat="1">
      <c r="B560" s="138"/>
      <c r="D560" s="139" t="s">
        <v>170</v>
      </c>
      <c r="E560" s="140" t="s">
        <v>1</v>
      </c>
      <c r="F560" s="141" t="s">
        <v>1005</v>
      </c>
      <c r="H560" s="142">
        <v>-2.5499999999999998</v>
      </c>
      <c r="L560" s="138"/>
      <c r="M560" s="143"/>
      <c r="T560" s="144"/>
      <c r="AT560" s="140" t="s">
        <v>170</v>
      </c>
      <c r="AU560" s="140" t="s">
        <v>83</v>
      </c>
      <c r="AV560" s="12" t="s">
        <v>83</v>
      </c>
      <c r="AW560" s="12" t="s">
        <v>29</v>
      </c>
      <c r="AX560" s="12" t="s">
        <v>73</v>
      </c>
      <c r="AY560" s="140" t="s">
        <v>159</v>
      </c>
    </row>
    <row r="561" spans="2:65" s="13" customFormat="1">
      <c r="B561" s="145"/>
      <c r="D561" s="139" t="s">
        <v>170</v>
      </c>
      <c r="E561" s="146" t="s">
        <v>91</v>
      </c>
      <c r="F561" s="147" t="s">
        <v>172</v>
      </c>
      <c r="H561" s="148">
        <v>13.2</v>
      </c>
      <c r="L561" s="145"/>
      <c r="M561" s="149"/>
      <c r="T561" s="150"/>
      <c r="AT561" s="146" t="s">
        <v>170</v>
      </c>
      <c r="AU561" s="146" t="s">
        <v>83</v>
      </c>
      <c r="AV561" s="13" t="s">
        <v>167</v>
      </c>
      <c r="AW561" s="13" t="s">
        <v>29</v>
      </c>
      <c r="AX561" s="13" t="s">
        <v>78</v>
      </c>
      <c r="AY561" s="146" t="s">
        <v>159</v>
      </c>
    </row>
    <row r="562" spans="2:65" s="1" customFormat="1" ht="16.5" customHeight="1">
      <c r="B562" s="124"/>
      <c r="C562" s="125" t="s">
        <v>1006</v>
      </c>
      <c r="D562" s="125" t="s">
        <v>163</v>
      </c>
      <c r="E562" s="126" t="s">
        <v>1007</v>
      </c>
      <c r="F562" s="127" t="s">
        <v>1088</v>
      </c>
      <c r="G562" s="128" t="s">
        <v>271</v>
      </c>
      <c r="H562" s="129">
        <v>5.7</v>
      </c>
      <c r="I562" s="130">
        <v>0</v>
      </c>
      <c r="J562" s="130">
        <f>ROUND(I562*H562,2)</f>
        <v>0</v>
      </c>
      <c r="K562" s="131"/>
      <c r="L562" s="28"/>
      <c r="M562" s="132" t="s">
        <v>1</v>
      </c>
      <c r="N562" s="133" t="s">
        <v>39</v>
      </c>
      <c r="O562" s="134">
        <v>5.5E-2</v>
      </c>
      <c r="P562" s="134">
        <f>O562*H562</f>
        <v>0.3135</v>
      </c>
      <c r="Q562" s="134">
        <v>9.0000000000000006E-5</v>
      </c>
      <c r="R562" s="134">
        <f>Q562*H562</f>
        <v>5.13E-4</v>
      </c>
      <c r="S562" s="134">
        <v>0</v>
      </c>
      <c r="T562" s="135">
        <f>S562*H562</f>
        <v>0</v>
      </c>
      <c r="AR562" s="136" t="s">
        <v>173</v>
      </c>
      <c r="AT562" s="136" t="s">
        <v>163</v>
      </c>
      <c r="AU562" s="136" t="s">
        <v>83</v>
      </c>
      <c r="AY562" s="16" t="s">
        <v>159</v>
      </c>
      <c r="BE562" s="137">
        <f>IF(N562="základní",J562,0)</f>
        <v>0</v>
      </c>
      <c r="BF562" s="137">
        <f>IF(N562="snížená",J562,0)</f>
        <v>0</v>
      </c>
      <c r="BG562" s="137">
        <f>IF(N562="zákl. přenesená",J562,0)</f>
        <v>0</v>
      </c>
      <c r="BH562" s="137">
        <f>IF(N562="sníž. přenesená",J562,0)</f>
        <v>0</v>
      </c>
      <c r="BI562" s="137">
        <f>IF(N562="nulová",J562,0)</f>
        <v>0</v>
      </c>
      <c r="BJ562" s="16" t="s">
        <v>83</v>
      </c>
      <c r="BK562" s="137">
        <f>ROUND(I562*H562,2)</f>
        <v>0</v>
      </c>
      <c r="BL562" s="16" t="s">
        <v>173</v>
      </c>
      <c r="BM562" s="136" t="s">
        <v>1008</v>
      </c>
    </row>
    <row r="563" spans="2:65" s="12" customFormat="1">
      <c r="B563" s="138"/>
      <c r="D563" s="139" t="s">
        <v>170</v>
      </c>
      <c r="E563" s="140" t="s">
        <v>1</v>
      </c>
      <c r="F563" s="141" t="s">
        <v>1009</v>
      </c>
      <c r="H563" s="142">
        <v>3.7</v>
      </c>
      <c r="L563" s="138"/>
      <c r="M563" s="143"/>
      <c r="T563" s="144"/>
      <c r="AT563" s="140" t="s">
        <v>170</v>
      </c>
      <c r="AU563" s="140" t="s">
        <v>83</v>
      </c>
      <c r="AV563" s="12" t="s">
        <v>83</v>
      </c>
      <c r="AW563" s="12" t="s">
        <v>29</v>
      </c>
      <c r="AX563" s="12" t="s">
        <v>73</v>
      </c>
      <c r="AY563" s="140" t="s">
        <v>159</v>
      </c>
    </row>
    <row r="564" spans="2:65" s="12" customFormat="1">
      <c r="B564" s="138"/>
      <c r="D564" s="139" t="s">
        <v>170</v>
      </c>
      <c r="E564" s="140" t="s">
        <v>1</v>
      </c>
      <c r="F564" s="141" t="s">
        <v>1010</v>
      </c>
      <c r="H564" s="142">
        <v>2</v>
      </c>
      <c r="L564" s="138"/>
      <c r="M564" s="143"/>
      <c r="T564" s="144"/>
      <c r="AT564" s="140" t="s">
        <v>170</v>
      </c>
      <c r="AU564" s="140" t="s">
        <v>83</v>
      </c>
      <c r="AV564" s="12" t="s">
        <v>83</v>
      </c>
      <c r="AW564" s="12" t="s">
        <v>29</v>
      </c>
      <c r="AX564" s="12" t="s">
        <v>73</v>
      </c>
      <c r="AY564" s="140" t="s">
        <v>159</v>
      </c>
    </row>
    <row r="565" spans="2:65" s="13" customFormat="1">
      <c r="B565" s="145"/>
      <c r="D565" s="139" t="s">
        <v>170</v>
      </c>
      <c r="E565" s="146" t="s">
        <v>1</v>
      </c>
      <c r="F565" s="147" t="s">
        <v>172</v>
      </c>
      <c r="H565" s="148">
        <v>5.7</v>
      </c>
      <c r="L565" s="145"/>
      <c r="M565" s="149"/>
      <c r="T565" s="150"/>
      <c r="AT565" s="146" t="s">
        <v>170</v>
      </c>
      <c r="AU565" s="146" t="s">
        <v>83</v>
      </c>
      <c r="AV565" s="13" t="s">
        <v>167</v>
      </c>
      <c r="AW565" s="13" t="s">
        <v>29</v>
      </c>
      <c r="AX565" s="13" t="s">
        <v>78</v>
      </c>
      <c r="AY565" s="146" t="s">
        <v>159</v>
      </c>
    </row>
    <row r="566" spans="2:65" s="1" customFormat="1" ht="24.2" customHeight="1">
      <c r="B566" s="124"/>
      <c r="C566" s="125" t="s">
        <v>1011</v>
      </c>
      <c r="D566" s="125" t="s">
        <v>163</v>
      </c>
      <c r="E566" s="126" t="s">
        <v>1012</v>
      </c>
      <c r="F566" s="127" t="s">
        <v>1013</v>
      </c>
      <c r="G566" s="128" t="s">
        <v>271</v>
      </c>
      <c r="H566" s="129">
        <v>10.8</v>
      </c>
      <c r="I566" s="130">
        <v>0</v>
      </c>
      <c r="J566" s="130">
        <f>ROUND(I566*H566,2)</f>
        <v>0</v>
      </c>
      <c r="K566" s="131"/>
      <c r="L566" s="28"/>
      <c r="M566" s="132" t="s">
        <v>1</v>
      </c>
      <c r="N566" s="133" t="s">
        <v>39</v>
      </c>
      <c r="O566" s="134">
        <v>0.39</v>
      </c>
      <c r="P566" s="134">
        <f>O566*H566</f>
        <v>4.2120000000000006</v>
      </c>
      <c r="Q566" s="134">
        <v>9.5E-4</v>
      </c>
      <c r="R566" s="134">
        <f>Q566*H566</f>
        <v>1.026E-2</v>
      </c>
      <c r="S566" s="134">
        <v>0</v>
      </c>
      <c r="T566" s="135">
        <f>S566*H566</f>
        <v>0</v>
      </c>
      <c r="AR566" s="136" t="s">
        <v>173</v>
      </c>
      <c r="AT566" s="136" t="s">
        <v>163</v>
      </c>
      <c r="AU566" s="136" t="s">
        <v>83</v>
      </c>
      <c r="AY566" s="16" t="s">
        <v>159</v>
      </c>
      <c r="BE566" s="137">
        <f>IF(N566="základní",J566,0)</f>
        <v>0</v>
      </c>
      <c r="BF566" s="137">
        <f>IF(N566="snížená",J566,0)</f>
        <v>0</v>
      </c>
      <c r="BG566" s="137">
        <f>IF(N566="zákl. přenesená",J566,0)</f>
        <v>0</v>
      </c>
      <c r="BH566" s="137">
        <f>IF(N566="sníž. přenesená",J566,0)</f>
        <v>0</v>
      </c>
      <c r="BI566" s="137">
        <f>IF(N566="nulová",J566,0)</f>
        <v>0</v>
      </c>
      <c r="BJ566" s="16" t="s">
        <v>83</v>
      </c>
      <c r="BK566" s="137">
        <f>ROUND(I566*H566,2)</f>
        <v>0</v>
      </c>
      <c r="BL566" s="16" t="s">
        <v>173</v>
      </c>
      <c r="BM566" s="136" t="s">
        <v>1014</v>
      </c>
    </row>
    <row r="567" spans="2:65" s="12" customFormat="1">
      <c r="B567" s="138"/>
      <c r="D567" s="139" t="s">
        <v>170</v>
      </c>
      <c r="E567" s="140" t="s">
        <v>1</v>
      </c>
      <c r="F567" s="141" t="s">
        <v>1015</v>
      </c>
      <c r="H567" s="142">
        <v>5.3</v>
      </c>
      <c r="L567" s="138"/>
      <c r="M567" s="143"/>
      <c r="T567" s="144"/>
      <c r="AT567" s="140" t="s">
        <v>170</v>
      </c>
      <c r="AU567" s="140" t="s">
        <v>83</v>
      </c>
      <c r="AV567" s="12" t="s">
        <v>83</v>
      </c>
      <c r="AW567" s="12" t="s">
        <v>29</v>
      </c>
      <c r="AX567" s="12" t="s">
        <v>73</v>
      </c>
      <c r="AY567" s="140" t="s">
        <v>159</v>
      </c>
    </row>
    <row r="568" spans="2:65" s="12" customFormat="1">
      <c r="B568" s="138"/>
      <c r="D568" s="139" t="s">
        <v>170</v>
      </c>
      <c r="E568" s="140" t="s">
        <v>1</v>
      </c>
      <c r="F568" s="141" t="s">
        <v>1016</v>
      </c>
      <c r="H568" s="142">
        <v>5.5</v>
      </c>
      <c r="L568" s="138"/>
      <c r="M568" s="143"/>
      <c r="T568" s="144"/>
      <c r="AT568" s="140" t="s">
        <v>170</v>
      </c>
      <c r="AU568" s="140" t="s">
        <v>83</v>
      </c>
      <c r="AV568" s="12" t="s">
        <v>83</v>
      </c>
      <c r="AW568" s="12" t="s">
        <v>29</v>
      </c>
      <c r="AX568" s="12" t="s">
        <v>73</v>
      </c>
      <c r="AY568" s="140" t="s">
        <v>159</v>
      </c>
    </row>
    <row r="569" spans="2:65" s="13" customFormat="1">
      <c r="B569" s="145"/>
      <c r="D569" s="139" t="s">
        <v>170</v>
      </c>
      <c r="E569" s="146" t="s">
        <v>94</v>
      </c>
      <c r="F569" s="147" t="s">
        <v>172</v>
      </c>
      <c r="H569" s="148">
        <v>10.8</v>
      </c>
      <c r="L569" s="145"/>
      <c r="M569" s="149"/>
      <c r="T569" s="150"/>
      <c r="AT569" s="146" t="s">
        <v>170</v>
      </c>
      <c r="AU569" s="146" t="s">
        <v>83</v>
      </c>
      <c r="AV569" s="13" t="s">
        <v>167</v>
      </c>
      <c r="AW569" s="13" t="s">
        <v>29</v>
      </c>
      <c r="AX569" s="13" t="s">
        <v>78</v>
      </c>
      <c r="AY569" s="146" t="s">
        <v>159</v>
      </c>
    </row>
    <row r="570" spans="2:65" s="1" customFormat="1" ht="24.2" customHeight="1">
      <c r="B570" s="124"/>
      <c r="C570" s="151" t="s">
        <v>1017</v>
      </c>
      <c r="D570" s="151" t="s">
        <v>207</v>
      </c>
      <c r="E570" s="152" t="s">
        <v>1018</v>
      </c>
      <c r="F570" s="153" t="s">
        <v>1019</v>
      </c>
      <c r="G570" s="154" t="s">
        <v>203</v>
      </c>
      <c r="H570" s="155">
        <v>15.708</v>
      </c>
      <c r="I570" s="156">
        <v>0</v>
      </c>
      <c r="J570" s="156">
        <f>ROUND(I570*H570,2)</f>
        <v>0</v>
      </c>
      <c r="K570" s="157"/>
      <c r="L570" s="158"/>
      <c r="M570" s="159" t="s">
        <v>1</v>
      </c>
      <c r="N570" s="160" t="s">
        <v>39</v>
      </c>
      <c r="O570" s="134">
        <v>0</v>
      </c>
      <c r="P570" s="134">
        <f>O570*H570</f>
        <v>0</v>
      </c>
      <c r="Q570" s="134">
        <v>2.1000000000000001E-2</v>
      </c>
      <c r="R570" s="134">
        <f>Q570*H570</f>
        <v>0.32986800000000005</v>
      </c>
      <c r="S570" s="134">
        <v>0</v>
      </c>
      <c r="T570" s="135">
        <f>S570*H570</f>
        <v>0</v>
      </c>
      <c r="AR570" s="136" t="s">
        <v>337</v>
      </c>
      <c r="AT570" s="136" t="s">
        <v>207</v>
      </c>
      <c r="AU570" s="136" t="s">
        <v>83</v>
      </c>
      <c r="AY570" s="16" t="s">
        <v>159</v>
      </c>
      <c r="BE570" s="137">
        <f>IF(N570="základní",J570,0)</f>
        <v>0</v>
      </c>
      <c r="BF570" s="137">
        <f>IF(N570="snížená",J570,0)</f>
        <v>0</v>
      </c>
      <c r="BG570" s="137">
        <f>IF(N570="zákl. přenesená",J570,0)</f>
        <v>0</v>
      </c>
      <c r="BH570" s="137">
        <f>IF(N570="sníž. přenesená",J570,0)</f>
        <v>0</v>
      </c>
      <c r="BI570" s="137">
        <f>IF(N570="nulová",J570,0)</f>
        <v>0</v>
      </c>
      <c r="BJ570" s="16" t="s">
        <v>83</v>
      </c>
      <c r="BK570" s="137">
        <f>ROUND(I570*H570,2)</f>
        <v>0</v>
      </c>
      <c r="BL570" s="16" t="s">
        <v>173</v>
      </c>
      <c r="BM570" s="136" t="s">
        <v>1020</v>
      </c>
    </row>
    <row r="571" spans="2:65" s="12" customFormat="1">
      <c r="B571" s="138"/>
      <c r="D571" s="139" t="s">
        <v>170</v>
      </c>
      <c r="E571" s="140" t="s">
        <v>1</v>
      </c>
      <c r="F571" s="141" t="s">
        <v>998</v>
      </c>
      <c r="H571" s="142">
        <v>14.28</v>
      </c>
      <c r="L571" s="138"/>
      <c r="M571" s="143"/>
      <c r="T571" s="144"/>
      <c r="AT571" s="140" t="s">
        <v>170</v>
      </c>
      <c r="AU571" s="140" t="s">
        <v>83</v>
      </c>
      <c r="AV571" s="12" t="s">
        <v>83</v>
      </c>
      <c r="AW571" s="12" t="s">
        <v>29</v>
      </c>
      <c r="AX571" s="12" t="s">
        <v>73</v>
      </c>
      <c r="AY571" s="140" t="s">
        <v>159</v>
      </c>
    </row>
    <row r="572" spans="2:65" s="13" customFormat="1">
      <c r="B572" s="145"/>
      <c r="D572" s="139" t="s">
        <v>170</v>
      </c>
      <c r="E572" s="146" t="s">
        <v>1</v>
      </c>
      <c r="F572" s="147" t="s">
        <v>172</v>
      </c>
      <c r="H572" s="148">
        <v>14.28</v>
      </c>
      <c r="L572" s="145"/>
      <c r="M572" s="149"/>
      <c r="T572" s="150"/>
      <c r="AT572" s="146" t="s">
        <v>170</v>
      </c>
      <c r="AU572" s="146" t="s">
        <v>83</v>
      </c>
      <c r="AV572" s="13" t="s">
        <v>167</v>
      </c>
      <c r="AW572" s="13" t="s">
        <v>29</v>
      </c>
      <c r="AX572" s="13" t="s">
        <v>73</v>
      </c>
      <c r="AY572" s="146" t="s">
        <v>159</v>
      </c>
    </row>
    <row r="573" spans="2:65" s="12" customFormat="1">
      <c r="B573" s="138"/>
      <c r="D573" s="139" t="s">
        <v>170</v>
      </c>
      <c r="E573" s="140" t="s">
        <v>1</v>
      </c>
      <c r="F573" s="141" t="s">
        <v>1021</v>
      </c>
      <c r="H573" s="142">
        <v>15.708</v>
      </c>
      <c r="L573" s="138"/>
      <c r="M573" s="143"/>
      <c r="T573" s="144"/>
      <c r="AT573" s="140" t="s">
        <v>170</v>
      </c>
      <c r="AU573" s="140" t="s">
        <v>83</v>
      </c>
      <c r="AV573" s="12" t="s">
        <v>83</v>
      </c>
      <c r="AW573" s="12" t="s">
        <v>29</v>
      </c>
      <c r="AX573" s="12" t="s">
        <v>78</v>
      </c>
      <c r="AY573" s="140" t="s">
        <v>159</v>
      </c>
    </row>
    <row r="574" spans="2:65" s="1" customFormat="1" ht="24.2" customHeight="1">
      <c r="B574" s="124"/>
      <c r="C574" s="125" t="s">
        <v>1022</v>
      </c>
      <c r="D574" s="125" t="s">
        <v>163</v>
      </c>
      <c r="E574" s="126" t="s">
        <v>1023</v>
      </c>
      <c r="F574" s="127" t="s">
        <v>1024</v>
      </c>
      <c r="G574" s="128" t="s">
        <v>646</v>
      </c>
      <c r="H574" s="129"/>
      <c r="I574" s="130">
        <v>0</v>
      </c>
      <c r="J574" s="130">
        <f>ROUND(I574*H574,2)</f>
        <v>0</v>
      </c>
      <c r="K574" s="131"/>
      <c r="L574" s="28"/>
      <c r="M574" s="132" t="s">
        <v>1</v>
      </c>
      <c r="N574" s="133" t="s">
        <v>39</v>
      </c>
      <c r="O574" s="134">
        <v>0</v>
      </c>
      <c r="P574" s="134">
        <f>O574*H574</f>
        <v>0</v>
      </c>
      <c r="Q574" s="134">
        <v>0</v>
      </c>
      <c r="R574" s="134">
        <f>Q574*H574</f>
        <v>0</v>
      </c>
      <c r="S574" s="134">
        <v>0</v>
      </c>
      <c r="T574" s="135">
        <f>S574*H574</f>
        <v>0</v>
      </c>
      <c r="AR574" s="136" t="s">
        <v>173</v>
      </c>
      <c r="AT574" s="136" t="s">
        <v>163</v>
      </c>
      <c r="AU574" s="136" t="s">
        <v>83</v>
      </c>
      <c r="AY574" s="16" t="s">
        <v>159</v>
      </c>
      <c r="BE574" s="137">
        <f>IF(N574="základní",J574,0)</f>
        <v>0</v>
      </c>
      <c r="BF574" s="137">
        <f>IF(N574="snížená",J574,0)</f>
        <v>0</v>
      </c>
      <c r="BG574" s="137">
        <f>IF(N574="zákl. přenesená",J574,0)</f>
        <v>0</v>
      </c>
      <c r="BH574" s="137">
        <f>IF(N574="sníž. přenesená",J574,0)</f>
        <v>0</v>
      </c>
      <c r="BI574" s="137">
        <f>IF(N574="nulová",J574,0)</f>
        <v>0</v>
      </c>
      <c r="BJ574" s="16" t="s">
        <v>83</v>
      </c>
      <c r="BK574" s="137">
        <f>ROUND(I574*H574,2)</f>
        <v>0</v>
      </c>
      <c r="BL574" s="16" t="s">
        <v>173</v>
      </c>
      <c r="BM574" s="136" t="s">
        <v>1025</v>
      </c>
    </row>
    <row r="575" spans="2:65" s="11" customFormat="1" ht="22.9" customHeight="1">
      <c r="B575" s="113"/>
      <c r="D575" s="114" t="s">
        <v>72</v>
      </c>
      <c r="E575" s="122" t="s">
        <v>1026</v>
      </c>
      <c r="F575" s="122" t="s">
        <v>1027</v>
      </c>
      <c r="J575" s="123">
        <f>BK575</f>
        <v>0</v>
      </c>
      <c r="L575" s="113"/>
      <c r="M575" s="117"/>
      <c r="P575" s="118">
        <f>SUM(P576:P596)</f>
        <v>2.7000159999999997</v>
      </c>
      <c r="R575" s="118">
        <f>SUM(R576:R596)</f>
        <v>1.5605100000000002E-3</v>
      </c>
      <c r="T575" s="119">
        <f>SUM(T576:T596)</f>
        <v>0</v>
      </c>
      <c r="AR575" s="114" t="s">
        <v>83</v>
      </c>
      <c r="AT575" s="120" t="s">
        <v>72</v>
      </c>
      <c r="AU575" s="120" t="s">
        <v>78</v>
      </c>
      <c r="AY575" s="114" t="s">
        <v>159</v>
      </c>
      <c r="BK575" s="121">
        <f>SUM(BK576:BK596)</f>
        <v>0</v>
      </c>
    </row>
    <row r="576" spans="2:65" s="1" customFormat="1" ht="24.2" customHeight="1">
      <c r="B576" s="124"/>
      <c r="C576" s="125" t="s">
        <v>1028</v>
      </c>
      <c r="D576" s="125" t="s">
        <v>163</v>
      </c>
      <c r="E576" s="126" t="s">
        <v>1029</v>
      </c>
      <c r="F576" s="127" t="s">
        <v>1030</v>
      </c>
      <c r="G576" s="128" t="s">
        <v>203</v>
      </c>
      <c r="H576" s="129">
        <v>2.5910000000000002</v>
      </c>
      <c r="I576" s="130">
        <v>0</v>
      </c>
      <c r="J576" s="130">
        <f>ROUND(I576*H576,2)</f>
        <v>0</v>
      </c>
      <c r="K576" s="131"/>
      <c r="L576" s="28"/>
      <c r="M576" s="132" t="s">
        <v>1</v>
      </c>
      <c r="N576" s="133" t="s">
        <v>39</v>
      </c>
      <c r="O576" s="134">
        <v>0.11700000000000001</v>
      </c>
      <c r="P576" s="134">
        <f>O576*H576</f>
        <v>0.30314700000000006</v>
      </c>
      <c r="Q576" s="134">
        <v>6.9999999999999994E-5</v>
      </c>
      <c r="R576" s="134">
        <f>Q576*H576</f>
        <v>1.8137000000000001E-4</v>
      </c>
      <c r="S576" s="134">
        <v>0</v>
      </c>
      <c r="T576" s="135">
        <f>S576*H576</f>
        <v>0</v>
      </c>
      <c r="AR576" s="136" t="s">
        <v>173</v>
      </c>
      <c r="AT576" s="136" t="s">
        <v>163</v>
      </c>
      <c r="AU576" s="136" t="s">
        <v>83</v>
      </c>
      <c r="AY576" s="16" t="s">
        <v>159</v>
      </c>
      <c r="BE576" s="137">
        <f>IF(N576="základní",J576,0)</f>
        <v>0</v>
      </c>
      <c r="BF576" s="137">
        <f>IF(N576="snížená",J576,0)</f>
        <v>0</v>
      </c>
      <c r="BG576" s="137">
        <f>IF(N576="zákl. přenesená",J576,0)</f>
        <v>0</v>
      </c>
      <c r="BH576" s="137">
        <f>IF(N576="sníž. přenesená",J576,0)</f>
        <v>0</v>
      </c>
      <c r="BI576" s="137">
        <f>IF(N576="nulová",J576,0)</f>
        <v>0</v>
      </c>
      <c r="BJ576" s="16" t="s">
        <v>83</v>
      </c>
      <c r="BK576" s="137">
        <f>ROUND(I576*H576,2)</f>
        <v>0</v>
      </c>
      <c r="BL576" s="16" t="s">
        <v>173</v>
      </c>
      <c r="BM576" s="136" t="s">
        <v>1031</v>
      </c>
    </row>
    <row r="577" spans="2:65" s="12" customFormat="1">
      <c r="B577" s="138"/>
      <c r="D577" s="139" t="s">
        <v>170</v>
      </c>
      <c r="E577" s="140" t="s">
        <v>1</v>
      </c>
      <c r="F577" s="141" t="s">
        <v>1032</v>
      </c>
      <c r="H577" s="142">
        <v>1</v>
      </c>
      <c r="L577" s="138"/>
      <c r="M577" s="143"/>
      <c r="T577" s="144"/>
      <c r="AT577" s="140" t="s">
        <v>170</v>
      </c>
      <c r="AU577" s="140" t="s">
        <v>83</v>
      </c>
      <c r="AV577" s="12" t="s">
        <v>83</v>
      </c>
      <c r="AW577" s="12" t="s">
        <v>29</v>
      </c>
      <c r="AX577" s="12" t="s">
        <v>73</v>
      </c>
      <c r="AY577" s="140" t="s">
        <v>159</v>
      </c>
    </row>
    <row r="578" spans="2:65" s="12" customFormat="1">
      <c r="B578" s="138"/>
      <c r="D578" s="139" t="s">
        <v>170</v>
      </c>
      <c r="E578" s="140" t="s">
        <v>1</v>
      </c>
      <c r="F578" s="141" t="s">
        <v>1033</v>
      </c>
      <c r="H578" s="142">
        <v>0.24</v>
      </c>
      <c r="L578" s="138"/>
      <c r="M578" s="143"/>
      <c r="T578" s="144"/>
      <c r="AT578" s="140" t="s">
        <v>170</v>
      </c>
      <c r="AU578" s="140" t="s">
        <v>83</v>
      </c>
      <c r="AV578" s="12" t="s">
        <v>83</v>
      </c>
      <c r="AW578" s="12" t="s">
        <v>29</v>
      </c>
      <c r="AX578" s="12" t="s">
        <v>73</v>
      </c>
      <c r="AY578" s="140" t="s">
        <v>159</v>
      </c>
    </row>
    <row r="579" spans="2:65" s="12" customFormat="1">
      <c r="B579" s="138"/>
      <c r="D579" s="139" t="s">
        <v>170</v>
      </c>
      <c r="E579" s="140" t="s">
        <v>1</v>
      </c>
      <c r="F579" s="141" t="s">
        <v>1034</v>
      </c>
      <c r="H579" s="142">
        <v>1.351</v>
      </c>
      <c r="L579" s="138"/>
      <c r="M579" s="143"/>
      <c r="T579" s="144"/>
      <c r="AT579" s="140" t="s">
        <v>170</v>
      </c>
      <c r="AU579" s="140" t="s">
        <v>83</v>
      </c>
      <c r="AV579" s="12" t="s">
        <v>83</v>
      </c>
      <c r="AW579" s="12" t="s">
        <v>29</v>
      </c>
      <c r="AX579" s="12" t="s">
        <v>73</v>
      </c>
      <c r="AY579" s="140" t="s">
        <v>159</v>
      </c>
    </row>
    <row r="580" spans="2:65" s="13" customFormat="1">
      <c r="B580" s="145"/>
      <c r="D580" s="139" t="s">
        <v>170</v>
      </c>
      <c r="E580" s="146" t="s">
        <v>1</v>
      </c>
      <c r="F580" s="147" t="s">
        <v>172</v>
      </c>
      <c r="H580" s="148">
        <v>2.5910000000000002</v>
      </c>
      <c r="L580" s="145"/>
      <c r="M580" s="149"/>
      <c r="T580" s="150"/>
      <c r="AT580" s="146" t="s">
        <v>170</v>
      </c>
      <c r="AU580" s="146" t="s">
        <v>83</v>
      </c>
      <c r="AV580" s="13" t="s">
        <v>167</v>
      </c>
      <c r="AW580" s="13" t="s">
        <v>29</v>
      </c>
      <c r="AX580" s="13" t="s">
        <v>78</v>
      </c>
      <c r="AY580" s="146" t="s">
        <v>159</v>
      </c>
    </row>
    <row r="581" spans="2:65" s="1" customFormat="1" ht="24.2" customHeight="1">
      <c r="B581" s="124"/>
      <c r="C581" s="125" t="s">
        <v>1035</v>
      </c>
      <c r="D581" s="125" t="s">
        <v>163</v>
      </c>
      <c r="E581" s="126" t="s">
        <v>1036</v>
      </c>
      <c r="F581" s="127" t="s">
        <v>1037</v>
      </c>
      <c r="G581" s="128" t="s">
        <v>203</v>
      </c>
      <c r="H581" s="129">
        <v>1.591</v>
      </c>
      <c r="I581" s="130">
        <v>0</v>
      </c>
      <c r="J581" s="130">
        <f>ROUND(I581*H581,2)</f>
        <v>0</v>
      </c>
      <c r="K581" s="131"/>
      <c r="L581" s="28"/>
      <c r="M581" s="132" t="s">
        <v>1</v>
      </c>
      <c r="N581" s="133" t="s">
        <v>39</v>
      </c>
      <c r="O581" s="134">
        <v>0.34699999999999998</v>
      </c>
      <c r="P581" s="134">
        <f>O581*H581</f>
        <v>0.55207699999999993</v>
      </c>
      <c r="Q581" s="134">
        <v>2.0000000000000002E-5</v>
      </c>
      <c r="R581" s="134">
        <f>Q581*H581</f>
        <v>3.1820000000000004E-5</v>
      </c>
      <c r="S581" s="134">
        <v>0</v>
      </c>
      <c r="T581" s="135">
        <f>S581*H581</f>
        <v>0</v>
      </c>
      <c r="AR581" s="136" t="s">
        <v>173</v>
      </c>
      <c r="AT581" s="136" t="s">
        <v>163</v>
      </c>
      <c r="AU581" s="136" t="s">
        <v>83</v>
      </c>
      <c r="AY581" s="16" t="s">
        <v>159</v>
      </c>
      <c r="BE581" s="137">
        <f>IF(N581="základní",J581,0)</f>
        <v>0</v>
      </c>
      <c r="BF581" s="137">
        <f>IF(N581="snížená",J581,0)</f>
        <v>0</v>
      </c>
      <c r="BG581" s="137">
        <f>IF(N581="zákl. přenesená",J581,0)</f>
        <v>0</v>
      </c>
      <c r="BH581" s="137">
        <f>IF(N581="sníž. přenesená",J581,0)</f>
        <v>0</v>
      </c>
      <c r="BI581" s="137">
        <f>IF(N581="nulová",J581,0)</f>
        <v>0</v>
      </c>
      <c r="BJ581" s="16" t="s">
        <v>83</v>
      </c>
      <c r="BK581" s="137">
        <f>ROUND(I581*H581,2)</f>
        <v>0</v>
      </c>
      <c r="BL581" s="16" t="s">
        <v>173</v>
      </c>
      <c r="BM581" s="136" t="s">
        <v>1038</v>
      </c>
    </row>
    <row r="582" spans="2:65" s="12" customFormat="1">
      <c r="B582" s="138"/>
      <c r="D582" s="139" t="s">
        <v>170</v>
      </c>
      <c r="E582" s="140" t="s">
        <v>1</v>
      </c>
      <c r="F582" s="141" t="s">
        <v>1033</v>
      </c>
      <c r="H582" s="142">
        <v>0.24</v>
      </c>
      <c r="L582" s="138"/>
      <c r="M582" s="143"/>
      <c r="T582" s="144"/>
      <c r="AT582" s="140" t="s">
        <v>170</v>
      </c>
      <c r="AU582" s="140" t="s">
        <v>83</v>
      </c>
      <c r="AV582" s="12" t="s">
        <v>83</v>
      </c>
      <c r="AW582" s="12" t="s">
        <v>29</v>
      </c>
      <c r="AX582" s="12" t="s">
        <v>73</v>
      </c>
      <c r="AY582" s="140" t="s">
        <v>159</v>
      </c>
    </row>
    <row r="583" spans="2:65" s="12" customFormat="1">
      <c r="B583" s="138"/>
      <c r="D583" s="139" t="s">
        <v>170</v>
      </c>
      <c r="E583" s="140" t="s">
        <v>1</v>
      </c>
      <c r="F583" s="141" t="s">
        <v>1034</v>
      </c>
      <c r="H583" s="142">
        <v>1.351</v>
      </c>
      <c r="L583" s="138"/>
      <c r="M583" s="143"/>
      <c r="T583" s="144"/>
      <c r="AT583" s="140" t="s">
        <v>170</v>
      </c>
      <c r="AU583" s="140" t="s">
        <v>83</v>
      </c>
      <c r="AV583" s="12" t="s">
        <v>83</v>
      </c>
      <c r="AW583" s="12" t="s">
        <v>29</v>
      </c>
      <c r="AX583" s="12" t="s">
        <v>73</v>
      </c>
      <c r="AY583" s="140" t="s">
        <v>159</v>
      </c>
    </row>
    <row r="584" spans="2:65" s="13" customFormat="1">
      <c r="B584" s="145"/>
      <c r="D584" s="139" t="s">
        <v>170</v>
      </c>
      <c r="E584" s="146" t="s">
        <v>1</v>
      </c>
      <c r="F584" s="147" t="s">
        <v>172</v>
      </c>
      <c r="H584" s="148">
        <v>1.591</v>
      </c>
      <c r="L584" s="145"/>
      <c r="M584" s="149"/>
      <c r="T584" s="150"/>
      <c r="AT584" s="146" t="s">
        <v>170</v>
      </c>
      <c r="AU584" s="146" t="s">
        <v>83</v>
      </c>
      <c r="AV584" s="13" t="s">
        <v>167</v>
      </c>
      <c r="AW584" s="13" t="s">
        <v>29</v>
      </c>
      <c r="AX584" s="13" t="s">
        <v>78</v>
      </c>
      <c r="AY584" s="146" t="s">
        <v>159</v>
      </c>
    </row>
    <row r="585" spans="2:65" s="1" customFormat="1" ht="24.2" customHeight="1">
      <c r="B585" s="124"/>
      <c r="C585" s="125" t="s">
        <v>1039</v>
      </c>
      <c r="D585" s="125" t="s">
        <v>163</v>
      </c>
      <c r="E585" s="126" t="s">
        <v>1040</v>
      </c>
      <c r="F585" s="127" t="s">
        <v>1041</v>
      </c>
      <c r="G585" s="128" t="s">
        <v>203</v>
      </c>
      <c r="H585" s="129">
        <v>5.1820000000000004</v>
      </c>
      <c r="I585" s="130">
        <v>0</v>
      </c>
      <c r="J585" s="130">
        <f>ROUND(I585*H585,2)</f>
        <v>0</v>
      </c>
      <c r="K585" s="131"/>
      <c r="L585" s="28"/>
      <c r="M585" s="132" t="s">
        <v>1</v>
      </c>
      <c r="N585" s="133" t="s">
        <v>39</v>
      </c>
      <c r="O585" s="134">
        <v>0.184</v>
      </c>
      <c r="P585" s="134">
        <f>O585*H585</f>
        <v>0.953488</v>
      </c>
      <c r="Q585" s="134">
        <v>1.3999999999999999E-4</v>
      </c>
      <c r="R585" s="134">
        <f>Q585*H585</f>
        <v>7.2548000000000003E-4</v>
      </c>
      <c r="S585" s="134">
        <v>0</v>
      </c>
      <c r="T585" s="135">
        <f>S585*H585</f>
        <v>0</v>
      </c>
      <c r="AR585" s="136" t="s">
        <v>173</v>
      </c>
      <c r="AT585" s="136" t="s">
        <v>163</v>
      </c>
      <c r="AU585" s="136" t="s">
        <v>83</v>
      </c>
      <c r="AY585" s="16" t="s">
        <v>159</v>
      </c>
      <c r="BE585" s="137">
        <f>IF(N585="základní",J585,0)</f>
        <v>0</v>
      </c>
      <c r="BF585" s="137">
        <f>IF(N585="snížená",J585,0)</f>
        <v>0</v>
      </c>
      <c r="BG585" s="137">
        <f>IF(N585="zákl. přenesená",J585,0)</f>
        <v>0</v>
      </c>
      <c r="BH585" s="137">
        <f>IF(N585="sníž. přenesená",J585,0)</f>
        <v>0</v>
      </c>
      <c r="BI585" s="137">
        <f>IF(N585="nulová",J585,0)</f>
        <v>0</v>
      </c>
      <c r="BJ585" s="16" t="s">
        <v>83</v>
      </c>
      <c r="BK585" s="137">
        <f>ROUND(I585*H585,2)</f>
        <v>0</v>
      </c>
      <c r="BL585" s="16" t="s">
        <v>173</v>
      </c>
      <c r="BM585" s="136" t="s">
        <v>1042</v>
      </c>
    </row>
    <row r="586" spans="2:65" s="12" customFormat="1">
      <c r="B586" s="138"/>
      <c r="D586" s="139" t="s">
        <v>170</v>
      </c>
      <c r="E586" s="140" t="s">
        <v>1</v>
      </c>
      <c r="F586" s="141" t="s">
        <v>1032</v>
      </c>
      <c r="H586" s="142">
        <v>1</v>
      </c>
      <c r="L586" s="138"/>
      <c r="M586" s="143"/>
      <c r="T586" s="144"/>
      <c r="AT586" s="140" t="s">
        <v>170</v>
      </c>
      <c r="AU586" s="140" t="s">
        <v>83</v>
      </c>
      <c r="AV586" s="12" t="s">
        <v>83</v>
      </c>
      <c r="AW586" s="12" t="s">
        <v>29</v>
      </c>
      <c r="AX586" s="12" t="s">
        <v>73</v>
      </c>
      <c r="AY586" s="140" t="s">
        <v>159</v>
      </c>
    </row>
    <row r="587" spans="2:65" s="12" customFormat="1">
      <c r="B587" s="138"/>
      <c r="D587" s="139" t="s">
        <v>170</v>
      </c>
      <c r="E587" s="140" t="s">
        <v>1</v>
      </c>
      <c r="F587" s="141" t="s">
        <v>1033</v>
      </c>
      <c r="H587" s="142">
        <v>0.24</v>
      </c>
      <c r="L587" s="138"/>
      <c r="M587" s="143"/>
      <c r="T587" s="144"/>
      <c r="AT587" s="140" t="s">
        <v>170</v>
      </c>
      <c r="AU587" s="140" t="s">
        <v>83</v>
      </c>
      <c r="AV587" s="12" t="s">
        <v>83</v>
      </c>
      <c r="AW587" s="12" t="s">
        <v>29</v>
      </c>
      <c r="AX587" s="12" t="s">
        <v>73</v>
      </c>
      <c r="AY587" s="140" t="s">
        <v>159</v>
      </c>
    </row>
    <row r="588" spans="2:65" s="12" customFormat="1">
      <c r="B588" s="138"/>
      <c r="D588" s="139" t="s">
        <v>170</v>
      </c>
      <c r="E588" s="140" t="s">
        <v>1</v>
      </c>
      <c r="F588" s="141" t="s">
        <v>1034</v>
      </c>
      <c r="H588" s="142">
        <v>1.351</v>
      </c>
      <c r="L588" s="138"/>
      <c r="M588" s="143"/>
      <c r="T588" s="144"/>
      <c r="AT588" s="140" t="s">
        <v>170</v>
      </c>
      <c r="AU588" s="140" t="s">
        <v>83</v>
      </c>
      <c r="AV588" s="12" t="s">
        <v>83</v>
      </c>
      <c r="AW588" s="12" t="s">
        <v>29</v>
      </c>
      <c r="AX588" s="12" t="s">
        <v>73</v>
      </c>
      <c r="AY588" s="140" t="s">
        <v>159</v>
      </c>
    </row>
    <row r="589" spans="2:65" s="13" customFormat="1">
      <c r="B589" s="145"/>
      <c r="D589" s="139" t="s">
        <v>170</v>
      </c>
      <c r="E589" s="146" t="s">
        <v>1</v>
      </c>
      <c r="F589" s="147" t="s">
        <v>172</v>
      </c>
      <c r="H589" s="148">
        <v>2.5910000000000002</v>
      </c>
      <c r="L589" s="145"/>
      <c r="M589" s="149"/>
      <c r="T589" s="150"/>
      <c r="AT589" s="146" t="s">
        <v>170</v>
      </c>
      <c r="AU589" s="146" t="s">
        <v>83</v>
      </c>
      <c r="AV589" s="13" t="s">
        <v>167</v>
      </c>
      <c r="AW589" s="13" t="s">
        <v>29</v>
      </c>
      <c r="AX589" s="13" t="s">
        <v>73</v>
      </c>
      <c r="AY589" s="146" t="s">
        <v>159</v>
      </c>
    </row>
    <row r="590" spans="2:65" s="12" customFormat="1">
      <c r="B590" s="138"/>
      <c r="D590" s="139" t="s">
        <v>170</v>
      </c>
      <c r="E590" s="140" t="s">
        <v>1</v>
      </c>
      <c r="F590" s="141" t="s">
        <v>1043</v>
      </c>
      <c r="H590" s="142">
        <v>5.1820000000000004</v>
      </c>
      <c r="L590" s="138"/>
      <c r="M590" s="143"/>
      <c r="T590" s="144"/>
      <c r="AT590" s="140" t="s">
        <v>170</v>
      </c>
      <c r="AU590" s="140" t="s">
        <v>83</v>
      </c>
      <c r="AV590" s="12" t="s">
        <v>83</v>
      </c>
      <c r="AW590" s="12" t="s">
        <v>29</v>
      </c>
      <c r="AX590" s="12" t="s">
        <v>78</v>
      </c>
      <c r="AY590" s="140" t="s">
        <v>159</v>
      </c>
    </row>
    <row r="591" spans="2:65" s="1" customFormat="1" ht="24.2" customHeight="1">
      <c r="B591" s="124"/>
      <c r="C591" s="125" t="s">
        <v>1044</v>
      </c>
      <c r="D591" s="125" t="s">
        <v>163</v>
      </c>
      <c r="E591" s="126" t="s">
        <v>1045</v>
      </c>
      <c r="F591" s="127" t="s">
        <v>1046</v>
      </c>
      <c r="G591" s="128" t="s">
        <v>203</v>
      </c>
      <c r="H591" s="129">
        <v>5.1820000000000004</v>
      </c>
      <c r="I591" s="130">
        <v>0</v>
      </c>
      <c r="J591" s="130">
        <f>ROUND(I591*H591,2)</f>
        <v>0</v>
      </c>
      <c r="K591" s="131"/>
      <c r="L591" s="28"/>
      <c r="M591" s="132" t="s">
        <v>1</v>
      </c>
      <c r="N591" s="133" t="s">
        <v>39</v>
      </c>
      <c r="O591" s="134">
        <v>0.17199999999999999</v>
      </c>
      <c r="P591" s="134">
        <f>O591*H591</f>
        <v>0.89130399999999999</v>
      </c>
      <c r="Q591" s="134">
        <v>1.2E-4</v>
      </c>
      <c r="R591" s="134">
        <f>Q591*H591</f>
        <v>6.2184000000000002E-4</v>
      </c>
      <c r="S591" s="134">
        <v>0</v>
      </c>
      <c r="T591" s="135">
        <f>S591*H591</f>
        <v>0</v>
      </c>
      <c r="AR591" s="136" t="s">
        <v>173</v>
      </c>
      <c r="AT591" s="136" t="s">
        <v>163</v>
      </c>
      <c r="AU591" s="136" t="s">
        <v>83</v>
      </c>
      <c r="AY591" s="16" t="s">
        <v>159</v>
      </c>
      <c r="BE591" s="137">
        <f>IF(N591="základní",J591,0)</f>
        <v>0</v>
      </c>
      <c r="BF591" s="137">
        <f>IF(N591="snížená",J591,0)</f>
        <v>0</v>
      </c>
      <c r="BG591" s="137">
        <f>IF(N591="zákl. přenesená",J591,0)</f>
        <v>0</v>
      </c>
      <c r="BH591" s="137">
        <f>IF(N591="sníž. přenesená",J591,0)</f>
        <v>0</v>
      </c>
      <c r="BI591" s="137">
        <f>IF(N591="nulová",J591,0)</f>
        <v>0</v>
      </c>
      <c r="BJ591" s="16" t="s">
        <v>83</v>
      </c>
      <c r="BK591" s="137">
        <f>ROUND(I591*H591,2)</f>
        <v>0</v>
      </c>
      <c r="BL591" s="16" t="s">
        <v>173</v>
      </c>
      <c r="BM591" s="136" t="s">
        <v>1047</v>
      </c>
    </row>
    <row r="592" spans="2:65" s="12" customFormat="1">
      <c r="B592" s="138"/>
      <c r="D592" s="139" t="s">
        <v>170</v>
      </c>
      <c r="E592" s="140" t="s">
        <v>1</v>
      </c>
      <c r="F592" s="141" t="s">
        <v>1032</v>
      </c>
      <c r="H592" s="142">
        <v>1</v>
      </c>
      <c r="L592" s="138"/>
      <c r="M592" s="143"/>
      <c r="T592" s="144"/>
      <c r="AT592" s="140" t="s">
        <v>170</v>
      </c>
      <c r="AU592" s="140" t="s">
        <v>83</v>
      </c>
      <c r="AV592" s="12" t="s">
        <v>83</v>
      </c>
      <c r="AW592" s="12" t="s">
        <v>29</v>
      </c>
      <c r="AX592" s="12" t="s">
        <v>73</v>
      </c>
      <c r="AY592" s="140" t="s">
        <v>159</v>
      </c>
    </row>
    <row r="593" spans="2:65" s="12" customFormat="1">
      <c r="B593" s="138"/>
      <c r="D593" s="139" t="s">
        <v>170</v>
      </c>
      <c r="E593" s="140" t="s">
        <v>1</v>
      </c>
      <c r="F593" s="141" t="s">
        <v>1033</v>
      </c>
      <c r="H593" s="142">
        <v>0.24</v>
      </c>
      <c r="L593" s="138"/>
      <c r="M593" s="143"/>
      <c r="T593" s="144"/>
      <c r="AT593" s="140" t="s">
        <v>170</v>
      </c>
      <c r="AU593" s="140" t="s">
        <v>83</v>
      </c>
      <c r="AV593" s="12" t="s">
        <v>83</v>
      </c>
      <c r="AW593" s="12" t="s">
        <v>29</v>
      </c>
      <c r="AX593" s="12" t="s">
        <v>73</v>
      </c>
      <c r="AY593" s="140" t="s">
        <v>159</v>
      </c>
    </row>
    <row r="594" spans="2:65" s="12" customFormat="1">
      <c r="B594" s="138"/>
      <c r="D594" s="139" t="s">
        <v>170</v>
      </c>
      <c r="E594" s="140" t="s">
        <v>1</v>
      </c>
      <c r="F594" s="141" t="s">
        <v>1034</v>
      </c>
      <c r="H594" s="142">
        <v>1.351</v>
      </c>
      <c r="L594" s="138"/>
      <c r="M594" s="143"/>
      <c r="T594" s="144"/>
      <c r="AT594" s="140" t="s">
        <v>170</v>
      </c>
      <c r="AU594" s="140" t="s">
        <v>83</v>
      </c>
      <c r="AV594" s="12" t="s">
        <v>83</v>
      </c>
      <c r="AW594" s="12" t="s">
        <v>29</v>
      </c>
      <c r="AX594" s="12" t="s">
        <v>73</v>
      </c>
      <c r="AY594" s="140" t="s">
        <v>159</v>
      </c>
    </row>
    <row r="595" spans="2:65" s="13" customFormat="1">
      <c r="B595" s="145"/>
      <c r="D595" s="139" t="s">
        <v>170</v>
      </c>
      <c r="E595" s="146" t="s">
        <v>1</v>
      </c>
      <c r="F595" s="147" t="s">
        <v>172</v>
      </c>
      <c r="H595" s="148">
        <v>2.5910000000000002</v>
      </c>
      <c r="L595" s="145"/>
      <c r="M595" s="149"/>
      <c r="T595" s="150"/>
      <c r="AT595" s="146" t="s">
        <v>170</v>
      </c>
      <c r="AU595" s="146" t="s">
        <v>83</v>
      </c>
      <c r="AV595" s="13" t="s">
        <v>167</v>
      </c>
      <c r="AW595" s="13" t="s">
        <v>29</v>
      </c>
      <c r="AX595" s="13" t="s">
        <v>73</v>
      </c>
      <c r="AY595" s="146" t="s">
        <v>159</v>
      </c>
    </row>
    <row r="596" spans="2:65" s="12" customFormat="1">
      <c r="B596" s="138"/>
      <c r="D596" s="139" t="s">
        <v>170</v>
      </c>
      <c r="E596" s="140" t="s">
        <v>1</v>
      </c>
      <c r="F596" s="141" t="s">
        <v>1043</v>
      </c>
      <c r="H596" s="142">
        <v>5.1820000000000004</v>
      </c>
      <c r="L596" s="138"/>
      <c r="M596" s="143"/>
      <c r="T596" s="144"/>
      <c r="AT596" s="140" t="s">
        <v>170</v>
      </c>
      <c r="AU596" s="140" t="s">
        <v>83</v>
      </c>
      <c r="AV596" s="12" t="s">
        <v>83</v>
      </c>
      <c r="AW596" s="12" t="s">
        <v>29</v>
      </c>
      <c r="AX596" s="12" t="s">
        <v>78</v>
      </c>
      <c r="AY596" s="140" t="s">
        <v>159</v>
      </c>
    </row>
    <row r="597" spans="2:65" s="11" customFormat="1" ht="22.9" customHeight="1">
      <c r="B597" s="113"/>
      <c r="D597" s="114" t="s">
        <v>72</v>
      </c>
      <c r="E597" s="122" t="s">
        <v>1048</v>
      </c>
      <c r="F597" s="122" t="s">
        <v>1049</v>
      </c>
      <c r="J597" s="123">
        <f>BK597</f>
        <v>0</v>
      </c>
      <c r="L597" s="113"/>
      <c r="M597" s="117"/>
      <c r="P597" s="118">
        <f>SUM(P598:P609)</f>
        <v>3.0745300000000002</v>
      </c>
      <c r="R597" s="118">
        <f>SUM(R598:R609)</f>
        <v>1.4212449999999998E-2</v>
      </c>
      <c r="T597" s="119">
        <f>SUM(T598:T609)</f>
        <v>0</v>
      </c>
      <c r="AR597" s="114" t="s">
        <v>83</v>
      </c>
      <c r="AT597" s="120" t="s">
        <v>72</v>
      </c>
      <c r="AU597" s="120" t="s">
        <v>78</v>
      </c>
      <c r="AY597" s="114" t="s">
        <v>159</v>
      </c>
      <c r="BK597" s="121">
        <f>SUM(BK598:BK609)</f>
        <v>0</v>
      </c>
    </row>
    <row r="598" spans="2:65" s="1" customFormat="1" ht="24.2" customHeight="1">
      <c r="B598" s="124"/>
      <c r="C598" s="125" t="s">
        <v>1050</v>
      </c>
      <c r="D598" s="125" t="s">
        <v>163</v>
      </c>
      <c r="E598" s="126" t="s">
        <v>1051</v>
      </c>
      <c r="F598" s="127" t="s">
        <v>1052</v>
      </c>
      <c r="G598" s="128" t="s">
        <v>203</v>
      </c>
      <c r="H598" s="129">
        <v>29.004999999999999</v>
      </c>
      <c r="I598" s="130">
        <v>0</v>
      </c>
      <c r="J598" s="130">
        <f>ROUND(I598*H598,2)</f>
        <v>0</v>
      </c>
      <c r="K598" s="131"/>
      <c r="L598" s="28"/>
      <c r="M598" s="132" t="s">
        <v>1</v>
      </c>
      <c r="N598" s="133" t="s">
        <v>39</v>
      </c>
      <c r="O598" s="134">
        <v>3.5999999999999997E-2</v>
      </c>
      <c r="P598" s="134">
        <f>O598*H598</f>
        <v>1.0441799999999999</v>
      </c>
      <c r="Q598" s="134">
        <v>2.0000000000000001E-4</v>
      </c>
      <c r="R598" s="134">
        <f>Q598*H598</f>
        <v>5.8009999999999997E-3</v>
      </c>
      <c r="S598" s="134">
        <v>0</v>
      </c>
      <c r="T598" s="135">
        <f>S598*H598</f>
        <v>0</v>
      </c>
      <c r="AR598" s="136" t="s">
        <v>173</v>
      </c>
      <c r="AT598" s="136" t="s">
        <v>163</v>
      </c>
      <c r="AU598" s="136" t="s">
        <v>83</v>
      </c>
      <c r="AY598" s="16" t="s">
        <v>159</v>
      </c>
      <c r="BE598" s="137">
        <f>IF(N598="základní",J598,0)</f>
        <v>0</v>
      </c>
      <c r="BF598" s="137">
        <f>IF(N598="snížená",J598,0)</f>
        <v>0</v>
      </c>
      <c r="BG598" s="137">
        <f>IF(N598="zákl. přenesená",J598,0)</f>
        <v>0</v>
      </c>
      <c r="BH598" s="137">
        <f>IF(N598="sníž. přenesená",J598,0)</f>
        <v>0</v>
      </c>
      <c r="BI598" s="137">
        <f>IF(N598="nulová",J598,0)</f>
        <v>0</v>
      </c>
      <c r="BJ598" s="16" t="s">
        <v>83</v>
      </c>
      <c r="BK598" s="137">
        <f>ROUND(I598*H598,2)</f>
        <v>0</v>
      </c>
      <c r="BL598" s="16" t="s">
        <v>173</v>
      </c>
      <c r="BM598" s="136" t="s">
        <v>1053</v>
      </c>
    </row>
    <row r="599" spans="2:65" s="14" customFormat="1">
      <c r="B599" s="161"/>
      <c r="D599" s="139" t="s">
        <v>170</v>
      </c>
      <c r="E599" s="162" t="s">
        <v>1</v>
      </c>
      <c r="F599" s="163" t="s">
        <v>1054</v>
      </c>
      <c r="H599" s="162" t="s">
        <v>1</v>
      </c>
      <c r="L599" s="161"/>
      <c r="M599" s="164"/>
      <c r="T599" s="165"/>
      <c r="AT599" s="162" t="s">
        <v>170</v>
      </c>
      <c r="AU599" s="162" t="s">
        <v>83</v>
      </c>
      <c r="AV599" s="14" t="s">
        <v>78</v>
      </c>
      <c r="AW599" s="14" t="s">
        <v>29</v>
      </c>
      <c r="AX599" s="14" t="s">
        <v>73</v>
      </c>
      <c r="AY599" s="162" t="s">
        <v>159</v>
      </c>
    </row>
    <row r="600" spans="2:65" s="12" customFormat="1">
      <c r="B600" s="138"/>
      <c r="D600" s="139" t="s">
        <v>170</v>
      </c>
      <c r="E600" s="140" t="s">
        <v>1</v>
      </c>
      <c r="F600" s="141" t="s">
        <v>1055</v>
      </c>
      <c r="H600" s="142">
        <v>8.6050000000000004</v>
      </c>
      <c r="L600" s="138"/>
      <c r="M600" s="143"/>
      <c r="T600" s="144"/>
      <c r="AT600" s="140" t="s">
        <v>170</v>
      </c>
      <c r="AU600" s="140" t="s">
        <v>83</v>
      </c>
      <c r="AV600" s="12" t="s">
        <v>83</v>
      </c>
      <c r="AW600" s="12" t="s">
        <v>29</v>
      </c>
      <c r="AX600" s="12" t="s">
        <v>73</v>
      </c>
      <c r="AY600" s="140" t="s">
        <v>159</v>
      </c>
    </row>
    <row r="601" spans="2:65" s="12" customFormat="1">
      <c r="B601" s="138"/>
      <c r="D601" s="139" t="s">
        <v>170</v>
      </c>
      <c r="E601" s="140" t="s">
        <v>1</v>
      </c>
      <c r="F601" s="141" t="s">
        <v>1056</v>
      </c>
      <c r="H601" s="142">
        <v>11.27</v>
      </c>
      <c r="L601" s="138"/>
      <c r="M601" s="143"/>
      <c r="T601" s="144"/>
      <c r="AT601" s="140" t="s">
        <v>170</v>
      </c>
      <c r="AU601" s="140" t="s">
        <v>83</v>
      </c>
      <c r="AV601" s="12" t="s">
        <v>83</v>
      </c>
      <c r="AW601" s="12" t="s">
        <v>29</v>
      </c>
      <c r="AX601" s="12" t="s">
        <v>73</v>
      </c>
      <c r="AY601" s="140" t="s">
        <v>159</v>
      </c>
    </row>
    <row r="602" spans="2:65" s="12" customFormat="1">
      <c r="B602" s="138"/>
      <c r="D602" s="139" t="s">
        <v>170</v>
      </c>
      <c r="E602" s="140" t="s">
        <v>1</v>
      </c>
      <c r="F602" s="141" t="s">
        <v>1057</v>
      </c>
      <c r="H602" s="142">
        <v>4.55</v>
      </c>
      <c r="L602" s="138"/>
      <c r="M602" s="143"/>
      <c r="T602" s="144"/>
      <c r="AT602" s="140" t="s">
        <v>170</v>
      </c>
      <c r="AU602" s="140" t="s">
        <v>83</v>
      </c>
      <c r="AV602" s="12" t="s">
        <v>83</v>
      </c>
      <c r="AW602" s="12" t="s">
        <v>29</v>
      </c>
      <c r="AX602" s="12" t="s">
        <v>73</v>
      </c>
      <c r="AY602" s="140" t="s">
        <v>159</v>
      </c>
    </row>
    <row r="603" spans="2:65" s="12" customFormat="1">
      <c r="B603" s="138"/>
      <c r="D603" s="139" t="s">
        <v>170</v>
      </c>
      <c r="E603" s="140" t="s">
        <v>1</v>
      </c>
      <c r="F603" s="141" t="s">
        <v>1058</v>
      </c>
      <c r="H603" s="142">
        <v>4.58</v>
      </c>
      <c r="L603" s="138"/>
      <c r="M603" s="143"/>
      <c r="T603" s="144"/>
      <c r="AT603" s="140" t="s">
        <v>170</v>
      </c>
      <c r="AU603" s="140" t="s">
        <v>83</v>
      </c>
      <c r="AV603" s="12" t="s">
        <v>83</v>
      </c>
      <c r="AW603" s="12" t="s">
        <v>29</v>
      </c>
      <c r="AX603" s="12" t="s">
        <v>73</v>
      </c>
      <c r="AY603" s="140" t="s">
        <v>159</v>
      </c>
    </row>
    <row r="604" spans="2:65" s="13" customFormat="1">
      <c r="B604" s="145"/>
      <c r="D604" s="139" t="s">
        <v>170</v>
      </c>
      <c r="E604" s="146" t="s">
        <v>1</v>
      </c>
      <c r="F604" s="147" t="s">
        <v>172</v>
      </c>
      <c r="H604" s="148">
        <v>29.004999999999999</v>
      </c>
      <c r="L604" s="145"/>
      <c r="M604" s="149"/>
      <c r="T604" s="150"/>
      <c r="AT604" s="146" t="s">
        <v>170</v>
      </c>
      <c r="AU604" s="146" t="s">
        <v>83</v>
      </c>
      <c r="AV604" s="13" t="s">
        <v>167</v>
      </c>
      <c r="AW604" s="13" t="s">
        <v>29</v>
      </c>
      <c r="AX604" s="13" t="s">
        <v>78</v>
      </c>
      <c r="AY604" s="146" t="s">
        <v>159</v>
      </c>
    </row>
    <row r="605" spans="2:65" s="1" customFormat="1" ht="24.2" customHeight="1">
      <c r="B605" s="124"/>
      <c r="C605" s="125" t="s">
        <v>1059</v>
      </c>
      <c r="D605" s="125" t="s">
        <v>163</v>
      </c>
      <c r="E605" s="126" t="s">
        <v>1060</v>
      </c>
      <c r="F605" s="127" t="s">
        <v>1061</v>
      </c>
      <c r="G605" s="128" t="s">
        <v>203</v>
      </c>
      <c r="H605" s="129">
        <v>29.004999999999999</v>
      </c>
      <c r="I605" s="130">
        <v>0</v>
      </c>
      <c r="J605" s="130">
        <f>ROUND(I605*H605,2)</f>
        <v>0</v>
      </c>
      <c r="K605" s="131"/>
      <c r="L605" s="28"/>
      <c r="M605" s="132" t="s">
        <v>1</v>
      </c>
      <c r="N605" s="133" t="s">
        <v>39</v>
      </c>
      <c r="O605" s="134">
        <v>7.0000000000000007E-2</v>
      </c>
      <c r="P605" s="134">
        <f>O605*H605</f>
        <v>2.0303500000000003</v>
      </c>
      <c r="Q605" s="134">
        <v>2.9E-4</v>
      </c>
      <c r="R605" s="134">
        <f>Q605*H605</f>
        <v>8.4114499999999991E-3</v>
      </c>
      <c r="S605" s="134">
        <v>0</v>
      </c>
      <c r="T605" s="135">
        <f>S605*H605</f>
        <v>0</v>
      </c>
      <c r="AR605" s="136" t="s">
        <v>173</v>
      </c>
      <c r="AT605" s="136" t="s">
        <v>163</v>
      </c>
      <c r="AU605" s="136" t="s">
        <v>83</v>
      </c>
      <c r="AY605" s="16" t="s">
        <v>159</v>
      </c>
      <c r="BE605" s="137">
        <f>IF(N605="základní",J605,0)</f>
        <v>0</v>
      </c>
      <c r="BF605" s="137">
        <f>IF(N605="snížená",J605,0)</f>
        <v>0</v>
      </c>
      <c r="BG605" s="137">
        <f>IF(N605="zákl. přenesená",J605,0)</f>
        <v>0</v>
      </c>
      <c r="BH605" s="137">
        <f>IF(N605="sníž. přenesená",J605,0)</f>
        <v>0</v>
      </c>
      <c r="BI605" s="137">
        <f>IF(N605="nulová",J605,0)</f>
        <v>0</v>
      </c>
      <c r="BJ605" s="16" t="s">
        <v>83</v>
      </c>
      <c r="BK605" s="137">
        <f>ROUND(I605*H605,2)</f>
        <v>0</v>
      </c>
      <c r="BL605" s="16" t="s">
        <v>173</v>
      </c>
      <c r="BM605" s="136" t="s">
        <v>1062</v>
      </c>
    </row>
    <row r="606" spans="2:65" s="1" customFormat="1" ht="24.2" customHeight="1">
      <c r="B606" s="124"/>
      <c r="C606" s="125" t="s">
        <v>1063</v>
      </c>
      <c r="D606" s="125" t="s">
        <v>163</v>
      </c>
      <c r="E606" s="126" t="s">
        <v>1064</v>
      </c>
      <c r="F606" s="127" t="s">
        <v>1065</v>
      </c>
      <c r="G606" s="128" t="s">
        <v>203</v>
      </c>
      <c r="H606" s="129">
        <v>141.10499999999999</v>
      </c>
      <c r="I606" s="130">
        <v>0</v>
      </c>
      <c r="J606" s="130">
        <f>ROUND(I606*H606,2)</f>
        <v>0</v>
      </c>
      <c r="K606" s="131"/>
      <c r="L606" s="28"/>
      <c r="M606" s="132" t="s">
        <v>1</v>
      </c>
      <c r="N606" s="133" t="s">
        <v>39</v>
      </c>
      <c r="O606" s="134">
        <v>0</v>
      </c>
      <c r="P606" s="134">
        <f>O606*H606</f>
        <v>0</v>
      </c>
      <c r="Q606" s="134">
        <v>0</v>
      </c>
      <c r="R606" s="134">
        <f>Q606*H606</f>
        <v>0</v>
      </c>
      <c r="S606" s="134">
        <v>0</v>
      </c>
      <c r="T606" s="135">
        <f>S606*H606</f>
        <v>0</v>
      </c>
      <c r="AR606" s="136" t="s">
        <v>470</v>
      </c>
      <c r="AT606" s="136" t="s">
        <v>163</v>
      </c>
      <c r="AU606" s="136" t="s">
        <v>83</v>
      </c>
      <c r="AY606" s="16" t="s">
        <v>159</v>
      </c>
      <c r="BE606" s="137">
        <f>IF(N606="základní",J606,0)</f>
        <v>0</v>
      </c>
      <c r="BF606" s="137">
        <f>IF(N606="snížená",J606,0)</f>
        <v>0</v>
      </c>
      <c r="BG606" s="137">
        <f>IF(N606="zákl. přenesená",J606,0)</f>
        <v>0</v>
      </c>
      <c r="BH606" s="137">
        <f>IF(N606="sníž. přenesená",J606,0)</f>
        <v>0</v>
      </c>
      <c r="BI606" s="137">
        <f>IF(N606="nulová",J606,0)</f>
        <v>0</v>
      </c>
      <c r="BJ606" s="16" t="s">
        <v>83</v>
      </c>
      <c r="BK606" s="137">
        <f>ROUND(I606*H606,2)</f>
        <v>0</v>
      </c>
      <c r="BL606" s="16" t="s">
        <v>470</v>
      </c>
      <c r="BM606" s="136" t="s">
        <v>1066</v>
      </c>
    </row>
    <row r="607" spans="2:65" s="14" customFormat="1">
      <c r="B607" s="161"/>
      <c r="D607" s="139" t="s">
        <v>170</v>
      </c>
      <c r="E607" s="162" t="s">
        <v>1</v>
      </c>
      <c r="F607" s="163" t="s">
        <v>1067</v>
      </c>
      <c r="H607" s="162" t="s">
        <v>1</v>
      </c>
      <c r="L607" s="161"/>
      <c r="M607" s="164"/>
      <c r="T607" s="165"/>
      <c r="AT607" s="162" t="s">
        <v>170</v>
      </c>
      <c r="AU607" s="162" t="s">
        <v>83</v>
      </c>
      <c r="AV607" s="14" t="s">
        <v>78</v>
      </c>
      <c r="AW607" s="14" t="s">
        <v>29</v>
      </c>
      <c r="AX607" s="14" t="s">
        <v>73</v>
      </c>
      <c r="AY607" s="162" t="s">
        <v>159</v>
      </c>
    </row>
    <row r="608" spans="2:65" s="12" customFormat="1" ht="22.5">
      <c r="B608" s="138"/>
      <c r="D608" s="139" t="s">
        <v>170</v>
      </c>
      <c r="E608" s="140" t="s">
        <v>1</v>
      </c>
      <c r="F608" s="141" t="s">
        <v>1068</v>
      </c>
      <c r="H608" s="142">
        <v>141.10499999999999</v>
      </c>
      <c r="L608" s="138"/>
      <c r="M608" s="143"/>
      <c r="T608" s="144"/>
      <c r="AT608" s="140" t="s">
        <v>170</v>
      </c>
      <c r="AU608" s="140" t="s">
        <v>83</v>
      </c>
      <c r="AV608" s="12" t="s">
        <v>83</v>
      </c>
      <c r="AW608" s="12" t="s">
        <v>29</v>
      </c>
      <c r="AX608" s="12" t="s">
        <v>73</v>
      </c>
      <c r="AY608" s="140" t="s">
        <v>159</v>
      </c>
    </row>
    <row r="609" spans="2:65" s="13" customFormat="1">
      <c r="B609" s="145"/>
      <c r="D609" s="139" t="s">
        <v>170</v>
      </c>
      <c r="E609" s="146" t="s">
        <v>1</v>
      </c>
      <c r="F609" s="147" t="s">
        <v>172</v>
      </c>
      <c r="H609" s="148">
        <v>141.10499999999999</v>
      </c>
      <c r="L609" s="145"/>
      <c r="M609" s="149"/>
      <c r="T609" s="150"/>
      <c r="AT609" s="146" t="s">
        <v>170</v>
      </c>
      <c r="AU609" s="146" t="s">
        <v>83</v>
      </c>
      <c r="AV609" s="13" t="s">
        <v>167</v>
      </c>
      <c r="AW609" s="13" t="s">
        <v>29</v>
      </c>
      <c r="AX609" s="13" t="s">
        <v>78</v>
      </c>
      <c r="AY609" s="146" t="s">
        <v>159</v>
      </c>
    </row>
    <row r="610" spans="2:65" s="11" customFormat="1" ht="25.9" customHeight="1">
      <c r="B610" s="113"/>
      <c r="D610" s="114" t="s">
        <v>72</v>
      </c>
      <c r="E610" s="115" t="s">
        <v>1069</v>
      </c>
      <c r="F610" s="115" t="s">
        <v>1070</v>
      </c>
      <c r="J610" s="116">
        <f>BK610</f>
        <v>0</v>
      </c>
      <c r="L610" s="113"/>
      <c r="M610" s="117"/>
      <c r="P610" s="118">
        <f>P611+P613</f>
        <v>0</v>
      </c>
      <c r="R610" s="118">
        <f>R611+R613</f>
        <v>0</v>
      </c>
      <c r="T610" s="119">
        <f>T611+T613</f>
        <v>0</v>
      </c>
      <c r="AR610" s="114" t="s">
        <v>186</v>
      </c>
      <c r="AT610" s="120" t="s">
        <v>72</v>
      </c>
      <c r="AU610" s="120" t="s">
        <v>73</v>
      </c>
      <c r="AY610" s="114" t="s">
        <v>159</v>
      </c>
      <c r="BK610" s="121">
        <f>BK611+BK613</f>
        <v>0</v>
      </c>
    </row>
    <row r="611" spans="2:65" s="11" customFormat="1" ht="22.9" customHeight="1">
      <c r="B611" s="113"/>
      <c r="D611" s="114" t="s">
        <v>72</v>
      </c>
      <c r="E611" s="122" t="s">
        <v>1071</v>
      </c>
      <c r="F611" s="122" t="s">
        <v>1072</v>
      </c>
      <c r="J611" s="123">
        <f>BK611</f>
        <v>0</v>
      </c>
      <c r="L611" s="113"/>
      <c r="M611" s="117"/>
      <c r="P611" s="118">
        <f>P612</f>
        <v>0</v>
      </c>
      <c r="R611" s="118">
        <f>R612</f>
        <v>0</v>
      </c>
      <c r="T611" s="119">
        <f>T612</f>
        <v>0</v>
      </c>
      <c r="AR611" s="114" t="s">
        <v>186</v>
      </c>
      <c r="AT611" s="120" t="s">
        <v>72</v>
      </c>
      <c r="AU611" s="120" t="s">
        <v>78</v>
      </c>
      <c r="AY611" s="114" t="s">
        <v>159</v>
      </c>
      <c r="BK611" s="121">
        <f>BK612</f>
        <v>0</v>
      </c>
    </row>
    <row r="612" spans="2:65" s="1" customFormat="1" ht="16.5" customHeight="1">
      <c r="B612" s="124"/>
      <c r="C612" s="125" t="s">
        <v>1073</v>
      </c>
      <c r="D612" s="125" t="s">
        <v>163</v>
      </c>
      <c r="E612" s="126" t="s">
        <v>1074</v>
      </c>
      <c r="F612" s="127" t="s">
        <v>1072</v>
      </c>
      <c r="G612" s="128" t="s">
        <v>247</v>
      </c>
      <c r="H612" s="129">
        <v>1</v>
      </c>
      <c r="I612" s="130">
        <v>0</v>
      </c>
      <c r="J612" s="130">
        <f>ROUND(I612*H612,2)</f>
        <v>0</v>
      </c>
      <c r="K612" s="131"/>
      <c r="L612" s="28"/>
      <c r="M612" s="132" t="s">
        <v>1</v>
      </c>
      <c r="N612" s="133" t="s">
        <v>39</v>
      </c>
      <c r="O612" s="134">
        <v>0</v>
      </c>
      <c r="P612" s="134">
        <f>O612*H612</f>
        <v>0</v>
      </c>
      <c r="Q612" s="134">
        <v>0</v>
      </c>
      <c r="R612" s="134">
        <f>Q612*H612</f>
        <v>0</v>
      </c>
      <c r="S612" s="134">
        <v>0</v>
      </c>
      <c r="T612" s="135">
        <f>S612*H612</f>
        <v>0</v>
      </c>
      <c r="AR612" s="136" t="s">
        <v>1075</v>
      </c>
      <c r="AT612" s="136" t="s">
        <v>163</v>
      </c>
      <c r="AU612" s="136" t="s">
        <v>83</v>
      </c>
      <c r="AY612" s="16" t="s">
        <v>159</v>
      </c>
      <c r="BE612" s="137">
        <f>IF(N612="základní",J612,0)</f>
        <v>0</v>
      </c>
      <c r="BF612" s="137">
        <f>IF(N612="snížená",J612,0)</f>
        <v>0</v>
      </c>
      <c r="BG612" s="137">
        <f>IF(N612="zákl. přenesená",J612,0)</f>
        <v>0</v>
      </c>
      <c r="BH612" s="137">
        <f>IF(N612="sníž. přenesená",J612,0)</f>
        <v>0</v>
      </c>
      <c r="BI612" s="137">
        <f>IF(N612="nulová",J612,0)</f>
        <v>0</v>
      </c>
      <c r="BJ612" s="16" t="s">
        <v>83</v>
      </c>
      <c r="BK612" s="137">
        <f>ROUND(I612*H612,2)</f>
        <v>0</v>
      </c>
      <c r="BL612" s="16" t="s">
        <v>1075</v>
      </c>
      <c r="BM612" s="136" t="s">
        <v>1076</v>
      </c>
    </row>
    <row r="613" spans="2:65" s="11" customFormat="1" ht="22.9" customHeight="1">
      <c r="B613" s="113"/>
      <c r="D613" s="114" t="s">
        <v>72</v>
      </c>
      <c r="E613" s="122" t="s">
        <v>1077</v>
      </c>
      <c r="F613" s="122" t="s">
        <v>1078</v>
      </c>
      <c r="J613" s="123">
        <f>BK613</f>
        <v>0</v>
      </c>
      <c r="L613" s="113"/>
      <c r="M613" s="117"/>
      <c r="P613" s="118">
        <f>P614</f>
        <v>0</v>
      </c>
      <c r="R613" s="118">
        <f>R614</f>
        <v>0</v>
      </c>
      <c r="T613" s="119">
        <f>T614</f>
        <v>0</v>
      </c>
      <c r="AR613" s="114" t="s">
        <v>186</v>
      </c>
      <c r="AT613" s="120" t="s">
        <v>72</v>
      </c>
      <c r="AU613" s="120" t="s">
        <v>78</v>
      </c>
      <c r="AY613" s="114" t="s">
        <v>159</v>
      </c>
      <c r="BK613" s="121">
        <f>BK614</f>
        <v>0</v>
      </c>
    </row>
    <row r="614" spans="2:65" s="1" customFormat="1" ht="16.5" customHeight="1">
      <c r="B614" s="124"/>
      <c r="C614" s="125" t="s">
        <v>1079</v>
      </c>
      <c r="D614" s="125" t="s">
        <v>163</v>
      </c>
      <c r="E614" s="126" t="s">
        <v>1080</v>
      </c>
      <c r="F614" s="127" t="s">
        <v>1081</v>
      </c>
      <c r="G614" s="128" t="s">
        <v>247</v>
      </c>
      <c r="H614" s="129">
        <v>1</v>
      </c>
      <c r="I614" s="130">
        <v>0</v>
      </c>
      <c r="J614" s="130">
        <f>ROUND(I614*H614,2)</f>
        <v>0</v>
      </c>
      <c r="K614" s="131"/>
      <c r="L614" s="28"/>
      <c r="M614" s="166" t="s">
        <v>1</v>
      </c>
      <c r="N614" s="167" t="s">
        <v>39</v>
      </c>
      <c r="O614" s="168">
        <v>0</v>
      </c>
      <c r="P614" s="168">
        <f>O614*H614</f>
        <v>0</v>
      </c>
      <c r="Q614" s="168">
        <v>0</v>
      </c>
      <c r="R614" s="168">
        <f>Q614*H614</f>
        <v>0</v>
      </c>
      <c r="S614" s="168">
        <v>0</v>
      </c>
      <c r="T614" s="169">
        <f>S614*H614</f>
        <v>0</v>
      </c>
      <c r="AR614" s="136" t="s">
        <v>1075</v>
      </c>
      <c r="AT614" s="136" t="s">
        <v>163</v>
      </c>
      <c r="AU614" s="136" t="s">
        <v>83</v>
      </c>
      <c r="AY614" s="16" t="s">
        <v>159</v>
      </c>
      <c r="BE614" s="137">
        <f>IF(N614="základní",J614,0)</f>
        <v>0</v>
      </c>
      <c r="BF614" s="137">
        <f>IF(N614="snížená",J614,0)</f>
        <v>0</v>
      </c>
      <c r="BG614" s="137">
        <f>IF(N614="zákl. přenesená",J614,0)</f>
        <v>0</v>
      </c>
      <c r="BH614" s="137">
        <f>IF(N614="sníž. přenesená",J614,0)</f>
        <v>0</v>
      </c>
      <c r="BI614" s="137">
        <f>IF(N614="nulová",J614,0)</f>
        <v>0</v>
      </c>
      <c r="BJ614" s="16" t="s">
        <v>83</v>
      </c>
      <c r="BK614" s="137">
        <f>ROUND(I614*H614,2)</f>
        <v>0</v>
      </c>
      <c r="BL614" s="16" t="s">
        <v>1075</v>
      </c>
      <c r="BM614" s="136" t="s">
        <v>1082</v>
      </c>
    </row>
    <row r="615" spans="2:65" s="1" customFormat="1" ht="6.95" customHeight="1">
      <c r="B615" s="40"/>
      <c r="C615" s="41"/>
      <c r="D615" s="41"/>
      <c r="E615" s="41"/>
      <c r="F615" s="41"/>
      <c r="G615" s="41"/>
      <c r="H615" s="41"/>
      <c r="I615" s="41"/>
      <c r="J615" s="41"/>
      <c r="K615" s="41"/>
      <c r="L615" s="28"/>
    </row>
  </sheetData>
  <autoFilter ref="C153:K614" xr:uid="{00000000-0009-0000-0000-000001000000}"/>
  <mergeCells count="6">
    <mergeCell ref="E146:H14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4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1083</v>
      </c>
      <c r="H4" s="19"/>
    </row>
    <row r="5" spans="2:8" ht="12" customHeight="1">
      <c r="B5" s="19"/>
      <c r="C5" s="22" t="s">
        <v>12</v>
      </c>
      <c r="D5" s="181" t="s">
        <v>13</v>
      </c>
      <c r="E5" s="179"/>
      <c r="F5" s="179"/>
      <c r="H5" s="19"/>
    </row>
    <row r="6" spans="2:8" ht="36.950000000000003" customHeight="1">
      <c r="B6" s="19"/>
      <c r="C6" s="24" t="s">
        <v>14</v>
      </c>
      <c r="D6" s="180" t="s">
        <v>15</v>
      </c>
      <c r="E6" s="179"/>
      <c r="F6" s="179"/>
      <c r="H6" s="19"/>
    </row>
    <row r="7" spans="2:8" ht="16.5" customHeight="1">
      <c r="B7" s="19"/>
      <c r="C7" s="25" t="s">
        <v>20</v>
      </c>
      <c r="D7" s="48" t="str">
        <f>'Rekapitulace stavby'!AN8</f>
        <v>4. 2. 2026</v>
      </c>
      <c r="H7" s="19"/>
    </row>
    <row r="8" spans="2:8" s="1" customFormat="1" ht="10.9" customHeight="1">
      <c r="B8" s="28"/>
      <c r="H8" s="28"/>
    </row>
    <row r="9" spans="2:8" s="10" customFormat="1" ht="29.25" customHeight="1">
      <c r="B9" s="104"/>
      <c r="C9" s="105" t="s">
        <v>54</v>
      </c>
      <c r="D9" s="106" t="s">
        <v>55</v>
      </c>
      <c r="E9" s="106" t="s">
        <v>146</v>
      </c>
      <c r="F9" s="107" t="s">
        <v>1084</v>
      </c>
      <c r="H9" s="104"/>
    </row>
    <row r="10" spans="2:8" s="1" customFormat="1" ht="26.45" customHeight="1">
      <c r="B10" s="28"/>
      <c r="C10" s="170" t="s">
        <v>13</v>
      </c>
      <c r="D10" s="170" t="s">
        <v>15</v>
      </c>
      <c r="H10" s="28"/>
    </row>
    <row r="11" spans="2:8" s="1" customFormat="1" ht="16.899999999999999" customHeight="1">
      <c r="B11" s="28"/>
      <c r="C11" s="171" t="s">
        <v>80</v>
      </c>
      <c r="D11" s="172" t="s">
        <v>81</v>
      </c>
      <c r="E11" s="173" t="s">
        <v>1</v>
      </c>
      <c r="F11" s="174">
        <v>0.5</v>
      </c>
      <c r="H11" s="28"/>
    </row>
    <row r="12" spans="2:8" s="1" customFormat="1" ht="16.899999999999999" customHeight="1">
      <c r="B12" s="28"/>
      <c r="C12" s="175" t="s">
        <v>1</v>
      </c>
      <c r="D12" s="175" t="s">
        <v>171</v>
      </c>
      <c r="E12" s="16" t="s">
        <v>1</v>
      </c>
      <c r="F12" s="176">
        <v>0.5</v>
      </c>
      <c r="H12" s="28"/>
    </row>
    <row r="13" spans="2:8" s="1" customFormat="1" ht="16.899999999999999" customHeight="1">
      <c r="B13" s="28"/>
      <c r="C13" s="175" t="s">
        <v>80</v>
      </c>
      <c r="D13" s="175" t="s">
        <v>172</v>
      </c>
      <c r="E13" s="16" t="s">
        <v>1</v>
      </c>
      <c r="F13" s="176">
        <v>0.5</v>
      </c>
      <c r="H13" s="28"/>
    </row>
    <row r="14" spans="2:8" s="1" customFormat="1" ht="16.899999999999999" customHeight="1">
      <c r="B14" s="28"/>
      <c r="C14" s="177" t="s">
        <v>1085</v>
      </c>
      <c r="H14" s="28"/>
    </row>
    <row r="15" spans="2:8" s="1" customFormat="1" ht="22.5">
      <c r="B15" s="28"/>
      <c r="C15" s="175" t="s">
        <v>164</v>
      </c>
      <c r="D15" s="175" t="s">
        <v>165</v>
      </c>
      <c r="E15" s="16" t="s">
        <v>166</v>
      </c>
      <c r="F15" s="176">
        <v>0.5</v>
      </c>
      <c r="H15" s="28"/>
    </row>
    <row r="16" spans="2:8" s="1" customFormat="1" ht="22.5">
      <c r="B16" s="28"/>
      <c r="C16" s="175" t="s">
        <v>175</v>
      </c>
      <c r="D16" s="175" t="s">
        <v>176</v>
      </c>
      <c r="E16" s="16" t="s">
        <v>166</v>
      </c>
      <c r="F16" s="176">
        <v>0.5</v>
      </c>
      <c r="H16" s="28"/>
    </row>
    <row r="17" spans="2:8" s="1" customFormat="1" ht="16.899999999999999" customHeight="1">
      <c r="B17" s="28"/>
      <c r="C17" s="171" t="s">
        <v>94</v>
      </c>
      <c r="D17" s="172" t="s">
        <v>95</v>
      </c>
      <c r="E17" s="173" t="s">
        <v>1</v>
      </c>
      <c r="F17" s="174">
        <v>10.8</v>
      </c>
      <c r="H17" s="28"/>
    </row>
    <row r="18" spans="2:8" s="1" customFormat="1" ht="16.899999999999999" customHeight="1">
      <c r="B18" s="28"/>
      <c r="C18" s="175" t="s">
        <v>1</v>
      </c>
      <c r="D18" s="175" t="s">
        <v>1015</v>
      </c>
      <c r="E18" s="16" t="s">
        <v>1</v>
      </c>
      <c r="F18" s="176">
        <v>5.3</v>
      </c>
      <c r="H18" s="28"/>
    </row>
    <row r="19" spans="2:8" s="1" customFormat="1" ht="16.899999999999999" customHeight="1">
      <c r="B19" s="28"/>
      <c r="C19" s="175" t="s">
        <v>1</v>
      </c>
      <c r="D19" s="175" t="s">
        <v>1016</v>
      </c>
      <c r="E19" s="16" t="s">
        <v>1</v>
      </c>
      <c r="F19" s="176">
        <v>5.5</v>
      </c>
      <c r="H19" s="28"/>
    </row>
    <row r="20" spans="2:8" s="1" customFormat="1" ht="16.899999999999999" customHeight="1">
      <c r="B20" s="28"/>
      <c r="C20" s="175" t="s">
        <v>94</v>
      </c>
      <c r="D20" s="175" t="s">
        <v>172</v>
      </c>
      <c r="E20" s="16" t="s">
        <v>1</v>
      </c>
      <c r="F20" s="176">
        <v>10.8</v>
      </c>
      <c r="H20" s="28"/>
    </row>
    <row r="21" spans="2:8" s="1" customFormat="1" ht="16.899999999999999" customHeight="1">
      <c r="B21" s="28"/>
      <c r="C21" s="177" t="s">
        <v>1085</v>
      </c>
      <c r="H21" s="28"/>
    </row>
    <row r="22" spans="2:8" s="1" customFormat="1" ht="16.899999999999999" customHeight="1">
      <c r="B22" s="28"/>
      <c r="C22" s="175" t="s">
        <v>1012</v>
      </c>
      <c r="D22" s="175" t="s">
        <v>1013</v>
      </c>
      <c r="E22" s="16" t="s">
        <v>271</v>
      </c>
      <c r="F22" s="176">
        <v>10.8</v>
      </c>
      <c r="H22" s="28"/>
    </row>
    <row r="23" spans="2:8" s="1" customFormat="1" ht="16.899999999999999" customHeight="1">
      <c r="B23" s="28"/>
      <c r="C23" s="175" t="s">
        <v>995</v>
      </c>
      <c r="D23" s="175" t="s">
        <v>996</v>
      </c>
      <c r="E23" s="16" t="s">
        <v>203</v>
      </c>
      <c r="F23" s="176">
        <v>14.28</v>
      </c>
      <c r="H23" s="28"/>
    </row>
    <row r="24" spans="2:8" s="1" customFormat="1" ht="16.899999999999999" customHeight="1">
      <c r="B24" s="28"/>
      <c r="C24" s="175" t="s">
        <v>1018</v>
      </c>
      <c r="D24" s="175" t="s">
        <v>1019</v>
      </c>
      <c r="E24" s="16" t="s">
        <v>203</v>
      </c>
      <c r="F24" s="176">
        <v>15.708</v>
      </c>
      <c r="H24" s="28"/>
    </row>
    <row r="25" spans="2:8" s="1" customFormat="1" ht="16.899999999999999" customHeight="1">
      <c r="B25" s="28"/>
      <c r="C25" s="171" t="s">
        <v>91</v>
      </c>
      <c r="D25" s="172" t="s">
        <v>92</v>
      </c>
      <c r="E25" s="173" t="s">
        <v>1</v>
      </c>
      <c r="F25" s="174">
        <v>13.2</v>
      </c>
      <c r="H25" s="28"/>
    </row>
    <row r="26" spans="2:8" s="1" customFormat="1" ht="16.899999999999999" customHeight="1">
      <c r="B26" s="28"/>
      <c r="C26" s="175" t="s">
        <v>1</v>
      </c>
      <c r="D26" s="175" t="s">
        <v>1003</v>
      </c>
      <c r="E26" s="16" t="s">
        <v>1</v>
      </c>
      <c r="F26" s="176">
        <v>9.6</v>
      </c>
      <c r="H26" s="28"/>
    </row>
    <row r="27" spans="2:8" s="1" customFormat="1" ht="16.899999999999999" customHeight="1">
      <c r="B27" s="28"/>
      <c r="C27" s="175" t="s">
        <v>1</v>
      </c>
      <c r="D27" s="175" t="s">
        <v>1004</v>
      </c>
      <c r="E27" s="16" t="s">
        <v>1</v>
      </c>
      <c r="F27" s="176">
        <v>6.15</v>
      </c>
      <c r="H27" s="28"/>
    </row>
    <row r="28" spans="2:8" s="1" customFormat="1" ht="16.899999999999999" customHeight="1">
      <c r="B28" s="28"/>
      <c r="C28" s="175" t="s">
        <v>1</v>
      </c>
      <c r="D28" s="175" t="s">
        <v>1005</v>
      </c>
      <c r="E28" s="16" t="s">
        <v>1</v>
      </c>
      <c r="F28" s="176">
        <v>-2.5499999999999998</v>
      </c>
      <c r="H28" s="28"/>
    </row>
    <row r="29" spans="2:8" s="1" customFormat="1" ht="16.899999999999999" customHeight="1">
      <c r="B29" s="28"/>
      <c r="C29" s="175" t="s">
        <v>91</v>
      </c>
      <c r="D29" s="175" t="s">
        <v>172</v>
      </c>
      <c r="E29" s="16" t="s">
        <v>1</v>
      </c>
      <c r="F29" s="176">
        <v>13.2</v>
      </c>
      <c r="H29" s="28"/>
    </row>
    <row r="30" spans="2:8" s="1" customFormat="1" ht="16.899999999999999" customHeight="1">
      <c r="B30" s="28"/>
      <c r="C30" s="177" t="s">
        <v>1085</v>
      </c>
      <c r="H30" s="28"/>
    </row>
    <row r="31" spans="2:8" s="1" customFormat="1" ht="22.5">
      <c r="B31" s="28"/>
      <c r="C31" s="175" t="s">
        <v>1000</v>
      </c>
      <c r="D31" s="175" t="s">
        <v>1001</v>
      </c>
      <c r="E31" s="16" t="s">
        <v>203</v>
      </c>
      <c r="F31" s="176">
        <v>13.2</v>
      </c>
      <c r="H31" s="28"/>
    </row>
    <row r="32" spans="2:8" s="1" customFormat="1" ht="16.899999999999999" customHeight="1">
      <c r="B32" s="28"/>
      <c r="C32" s="175" t="s">
        <v>995</v>
      </c>
      <c r="D32" s="175" t="s">
        <v>996</v>
      </c>
      <c r="E32" s="16" t="s">
        <v>203</v>
      </c>
      <c r="F32" s="176">
        <v>14.28</v>
      </c>
      <c r="H32" s="28"/>
    </row>
    <row r="33" spans="2:8" s="1" customFormat="1" ht="16.899999999999999" customHeight="1">
      <c r="B33" s="28"/>
      <c r="C33" s="175" t="s">
        <v>1018</v>
      </c>
      <c r="D33" s="175" t="s">
        <v>1019</v>
      </c>
      <c r="E33" s="16" t="s">
        <v>203</v>
      </c>
      <c r="F33" s="176">
        <v>15.708</v>
      </c>
      <c r="H33" s="28"/>
    </row>
    <row r="34" spans="2:8" s="1" customFormat="1" ht="16.899999999999999" customHeight="1">
      <c r="B34" s="28"/>
      <c r="C34" s="171" t="s">
        <v>88</v>
      </c>
      <c r="D34" s="172" t="s">
        <v>89</v>
      </c>
      <c r="E34" s="173" t="s">
        <v>1</v>
      </c>
      <c r="F34" s="174">
        <v>21.986999999999998</v>
      </c>
      <c r="H34" s="28"/>
    </row>
    <row r="35" spans="2:8" s="1" customFormat="1" ht="16.899999999999999" customHeight="1">
      <c r="B35" s="28"/>
      <c r="C35" s="175" t="s">
        <v>1</v>
      </c>
      <c r="D35" s="175" t="s">
        <v>346</v>
      </c>
      <c r="E35" s="16" t="s">
        <v>1</v>
      </c>
      <c r="F35" s="176">
        <v>9.0269999999999992</v>
      </c>
      <c r="H35" s="28"/>
    </row>
    <row r="36" spans="2:8" s="1" customFormat="1" ht="16.899999999999999" customHeight="1">
      <c r="B36" s="28"/>
      <c r="C36" s="175" t="s">
        <v>1</v>
      </c>
      <c r="D36" s="175" t="s">
        <v>347</v>
      </c>
      <c r="E36" s="16" t="s">
        <v>1</v>
      </c>
      <c r="F36" s="176">
        <v>12.96</v>
      </c>
      <c r="H36" s="28"/>
    </row>
    <row r="37" spans="2:8" s="1" customFormat="1" ht="16.899999999999999" customHeight="1">
      <c r="B37" s="28"/>
      <c r="C37" s="175" t="s">
        <v>88</v>
      </c>
      <c r="D37" s="175" t="s">
        <v>172</v>
      </c>
      <c r="E37" s="16" t="s">
        <v>1</v>
      </c>
      <c r="F37" s="176">
        <v>21.986999999999998</v>
      </c>
      <c r="H37" s="28"/>
    </row>
    <row r="38" spans="2:8" s="1" customFormat="1" ht="16.899999999999999" customHeight="1">
      <c r="B38" s="28"/>
      <c r="C38" s="177" t="s">
        <v>1085</v>
      </c>
      <c r="H38" s="28"/>
    </row>
    <row r="39" spans="2:8" s="1" customFormat="1" ht="22.5">
      <c r="B39" s="28"/>
      <c r="C39" s="175" t="s">
        <v>343</v>
      </c>
      <c r="D39" s="175" t="s">
        <v>344</v>
      </c>
      <c r="E39" s="16" t="s">
        <v>203</v>
      </c>
      <c r="F39" s="176">
        <v>21.986999999999998</v>
      </c>
      <c r="H39" s="28"/>
    </row>
    <row r="40" spans="2:8" s="1" customFormat="1" ht="22.5">
      <c r="B40" s="28"/>
      <c r="C40" s="175" t="s">
        <v>578</v>
      </c>
      <c r="D40" s="175" t="s">
        <v>579</v>
      </c>
      <c r="E40" s="16" t="s">
        <v>203</v>
      </c>
      <c r="F40" s="176">
        <v>21.986999999999998</v>
      </c>
      <c r="H40" s="28"/>
    </row>
    <row r="41" spans="2:8" s="1" customFormat="1" ht="16.899999999999999" customHeight="1">
      <c r="B41" s="28"/>
      <c r="C41" s="171" t="s">
        <v>84</v>
      </c>
      <c r="D41" s="172" t="s">
        <v>85</v>
      </c>
      <c r="E41" s="173" t="s">
        <v>1</v>
      </c>
      <c r="F41" s="174">
        <v>14.58</v>
      </c>
      <c r="H41" s="28"/>
    </row>
    <row r="42" spans="2:8" s="1" customFormat="1" ht="16.899999999999999" customHeight="1">
      <c r="B42" s="28"/>
      <c r="C42" s="175" t="s">
        <v>1</v>
      </c>
      <c r="D42" s="175" t="s">
        <v>323</v>
      </c>
      <c r="E42" s="16" t="s">
        <v>1</v>
      </c>
      <c r="F42" s="176">
        <v>7.29</v>
      </c>
      <c r="H42" s="28"/>
    </row>
    <row r="43" spans="2:8" s="1" customFormat="1" ht="16.899999999999999" customHeight="1">
      <c r="B43" s="28"/>
      <c r="C43" s="175" t="s">
        <v>1</v>
      </c>
      <c r="D43" s="175" t="s">
        <v>324</v>
      </c>
      <c r="E43" s="16" t="s">
        <v>1</v>
      </c>
      <c r="F43" s="176">
        <v>7.29</v>
      </c>
      <c r="H43" s="28"/>
    </row>
    <row r="44" spans="2:8" s="1" customFormat="1" ht="16.899999999999999" customHeight="1">
      <c r="B44" s="28"/>
      <c r="C44" s="175" t="s">
        <v>84</v>
      </c>
      <c r="D44" s="175" t="s">
        <v>172</v>
      </c>
      <c r="E44" s="16" t="s">
        <v>1</v>
      </c>
      <c r="F44" s="176">
        <v>14.58</v>
      </c>
      <c r="H44" s="28"/>
    </row>
    <row r="45" spans="2:8" s="1" customFormat="1" ht="16.899999999999999" customHeight="1">
      <c r="B45" s="28"/>
      <c r="C45" s="177" t="s">
        <v>1085</v>
      </c>
      <c r="H45" s="28"/>
    </row>
    <row r="46" spans="2:8" s="1" customFormat="1" ht="22.5">
      <c r="B46" s="28"/>
      <c r="C46" s="175" t="s">
        <v>320</v>
      </c>
      <c r="D46" s="175" t="s">
        <v>321</v>
      </c>
      <c r="E46" s="16" t="s">
        <v>203</v>
      </c>
      <c r="F46" s="176">
        <v>14.58</v>
      </c>
      <c r="H46" s="28"/>
    </row>
    <row r="47" spans="2:8" s="1" customFormat="1" ht="22.5">
      <c r="B47" s="28"/>
      <c r="C47" s="175" t="s">
        <v>574</v>
      </c>
      <c r="D47" s="175" t="s">
        <v>575</v>
      </c>
      <c r="E47" s="16" t="s">
        <v>203</v>
      </c>
      <c r="F47" s="176">
        <v>14.58</v>
      </c>
      <c r="H47" s="28"/>
    </row>
    <row r="48" spans="2:8" s="1" customFormat="1" ht="7.35" customHeight="1">
      <c r="B48" s="40"/>
      <c r="C48" s="41"/>
      <c r="D48" s="41"/>
      <c r="E48" s="41"/>
      <c r="F48" s="41"/>
      <c r="G48" s="41"/>
      <c r="H48" s="28"/>
    </row>
    <row r="49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059 - Stavební úpravy zad...</vt:lpstr>
      <vt:lpstr>Seznam figur</vt:lpstr>
      <vt:lpstr>'059 - Stavební úpravy zad...'!Názvy_tisku</vt:lpstr>
      <vt:lpstr>'Rekapitulace stavby'!Názvy_tisku</vt:lpstr>
      <vt:lpstr>'Seznam figur'!Názvy_tisku</vt:lpstr>
      <vt:lpstr>'059 - Stavební úpravy zad...'!Oblast_tisku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Barvík Svatopluk</dc:creator>
  <cp:lastModifiedBy>Michal Szlauer</cp:lastModifiedBy>
  <dcterms:created xsi:type="dcterms:W3CDTF">2026-02-04T17:21:38Z</dcterms:created>
  <dcterms:modified xsi:type="dcterms:W3CDTF">2026-02-10T06:36:53Z</dcterms:modified>
</cp:coreProperties>
</file>